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vi.kumar\Downloads\"/>
    </mc:Choice>
  </mc:AlternateContent>
  <xr:revisionPtr revIDLastSave="0" documentId="13_ncr:1_{929B8C54-F93E-4F9B-8A07-9ABBAA42D60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Executive Dashboard" sheetId="1" r:id="rId1"/>
    <sheet name="Log Source Coverage" sheetId="2" r:id="rId2"/>
    <sheet name="Log Quality" sheetId="3" r:id="rId3"/>
    <sheet name="Detection Coverage" sheetId="4" r:id="rId4"/>
    <sheet name="Detection Confidence" sheetId="5" r:id="rId5"/>
    <sheet name="Remediation Tracker" sheetId="6" r:id="rId6"/>
    <sheet name="Methodology &amp; Legend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1" i="5" l="1"/>
  <c r="G30" i="5"/>
  <c r="G29" i="5"/>
  <c r="G28" i="5"/>
  <c r="G27" i="5"/>
  <c r="G26" i="5"/>
  <c r="G32" i="5" s="1"/>
  <c r="F22" i="5"/>
  <c r="F18" i="4"/>
  <c r="H18" i="4" s="1"/>
  <c r="E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G18" i="4" s="1"/>
  <c r="F42" i="3"/>
  <c r="F41" i="3"/>
  <c r="F40" i="3"/>
  <c r="F39" i="3"/>
  <c r="F38" i="3"/>
  <c r="F37" i="3"/>
  <c r="G37" i="3" s="1"/>
  <c r="F35" i="3"/>
  <c r="F34" i="3"/>
  <c r="F33" i="3"/>
  <c r="F32" i="3"/>
  <c r="F31" i="3"/>
  <c r="G30" i="3" s="1"/>
  <c r="F30" i="3"/>
  <c r="F28" i="3"/>
  <c r="F27" i="3"/>
  <c r="F26" i="3"/>
  <c r="F25" i="3"/>
  <c r="F24" i="3"/>
  <c r="F23" i="3"/>
  <c r="G22" i="3" s="1"/>
  <c r="F22" i="3"/>
  <c r="F20" i="3"/>
  <c r="F19" i="3"/>
  <c r="F18" i="3"/>
  <c r="F17" i="3"/>
  <c r="F16" i="3"/>
  <c r="G16" i="3" s="1"/>
  <c r="F14" i="3"/>
  <c r="F13" i="3"/>
  <c r="F12" i="3"/>
  <c r="F11" i="3"/>
  <c r="F10" i="3"/>
  <c r="F9" i="3"/>
  <c r="F8" i="3"/>
  <c r="F7" i="3"/>
  <c r="G6" i="3" s="1"/>
  <c r="H3" i="3" s="1"/>
  <c r="B6" i="1" s="1"/>
  <c r="F6" i="3"/>
  <c r="D41" i="2"/>
  <c r="D40" i="2"/>
  <c r="D39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" i="2"/>
  <c r="B5" i="1"/>
  <c r="G3" i="5" l="1"/>
  <c r="B8" i="1" s="1"/>
  <c r="D8" i="1" s="1"/>
  <c r="D6" i="1"/>
  <c r="G33" i="5"/>
  <c r="I3" i="4"/>
  <c r="B7" i="1" s="1"/>
  <c r="D7" i="1" s="1"/>
  <c r="D5" i="1"/>
  <c r="C11" i="1" l="1"/>
</calcChain>
</file>

<file path=xl/sharedStrings.xml><?xml version="1.0" encoding="utf-8"?>
<sst xmlns="http://schemas.openxmlformats.org/spreadsheetml/2006/main" count="534" uniqueCount="308">
  <si>
    <t>SIEM Effectiveness &amp; Maturity - KPI Dashboard</t>
  </si>
  <si>
    <t>KPI Pillar</t>
  </si>
  <si>
    <t>Score</t>
  </si>
  <si>
    <t>Target</t>
  </si>
  <si>
    <t>Status</t>
  </si>
  <si>
    <t>Trend</t>
  </si>
  <si>
    <t>Description</t>
  </si>
  <si>
    <t>1. Log Source Coverage</t>
  </si>
  <si>
    <t>Are we receiving logs from all assets and security controls?</t>
  </si>
  <si>
    <t>2. Log Quality (Audit Confidence)</t>
  </si>
  <si>
    <t>Are the logs we receive comprehensive enough for detection?</t>
  </si>
  <si>
    <t>3. Detection Coverage</t>
  </si>
  <si>
    <t>Do we have sufficient use cases mapped to MITRE ATT&amp;CK?</t>
  </si>
  <si>
    <t>4. Detection Confidence</t>
  </si>
  <si>
    <t>Do our use cases actually trigger when simulated?</t>
  </si>
  <si>
    <t>Overall SIEM Effectiveness Score</t>
  </si>
  <si>
    <t>KPI 1: Log Source Coverage Score</t>
  </si>
  <si>
    <t>Coverage Score:</t>
  </si>
  <si>
    <t>Asset / Log Source</t>
  </si>
  <si>
    <t>Category</t>
  </si>
  <si>
    <t>Criticality</t>
  </si>
  <si>
    <t>Expected In SIEM</t>
  </si>
  <si>
    <t>Integration Status</t>
  </si>
  <si>
    <t>Coverage</t>
  </si>
  <si>
    <t>Active Directory (Domain Controllers)</t>
  </si>
  <si>
    <t>Identity &amp; Access</t>
  </si>
  <si>
    <t>Critical</t>
  </si>
  <si>
    <t>Yes</t>
  </si>
  <si>
    <t>Integrated</t>
  </si>
  <si>
    <t>Azure AD / Entra ID Sign-in Logs</t>
  </si>
  <si>
    <t>Azure AD Non-Interactive Sign-in Logs</t>
  </si>
  <si>
    <t>High</t>
  </si>
  <si>
    <t>Microsoft Defender for Endpoint</t>
  </si>
  <si>
    <t>Endpoint Security</t>
  </si>
  <si>
    <t>Microsoft Defender for Identity</t>
  </si>
  <si>
    <t>Identity Threat</t>
  </si>
  <si>
    <t>Microsoft Defender for Office 365</t>
  </si>
  <si>
    <t>Email Security</t>
  </si>
  <si>
    <t>Microsoft Defender for Cloud Apps</t>
  </si>
  <si>
    <t>Cloud Security</t>
  </si>
  <si>
    <t>Microsoft Defender for Cloud</t>
  </si>
  <si>
    <t>Cloud Workloads</t>
  </si>
  <si>
    <t>Windows Security Event Logs (Servers)</t>
  </si>
  <si>
    <t>Operating System</t>
  </si>
  <si>
    <t>Windows Security Event Logs (Workstations)</t>
  </si>
  <si>
    <t>Linux Syslog (Ubuntu Servers)</t>
  </si>
  <si>
    <t>Firewall Logs (Palo Alto)</t>
  </si>
  <si>
    <t>Network Security</t>
  </si>
  <si>
    <t>Web Proxy Logs (Zscaler)</t>
  </si>
  <si>
    <t>DNS Logs (Infoblox)</t>
  </si>
  <si>
    <t>Network Infrastructure</t>
  </si>
  <si>
    <t>VPN Logs (Cisco AnyConnect)</t>
  </si>
  <si>
    <t>Remote Access</t>
  </si>
  <si>
    <t>Office 365 Unified Audit Logs</t>
  </si>
  <si>
    <t>Cloud Productivity</t>
  </si>
  <si>
    <t>Azure Activity Logs</t>
  </si>
  <si>
    <t>Cloud Infrastructure</t>
  </si>
  <si>
    <t>AWS CloudTrail</t>
  </si>
  <si>
    <t>WAF Logs (F5 / Cloudflare)</t>
  </si>
  <si>
    <t>Application Security</t>
  </si>
  <si>
    <t>Not Integrated</t>
  </si>
  <si>
    <t>Database Audit Logs (SQL Server)</t>
  </si>
  <si>
    <t>Data Security</t>
  </si>
  <si>
    <t>PAM Logs (CyberArk)</t>
  </si>
  <si>
    <t>Privileged Access</t>
  </si>
  <si>
    <t>DLP Logs (Microsoft Purview)</t>
  </si>
  <si>
    <t>Data Protection</t>
  </si>
  <si>
    <t>Vulnerability Scanner (Nessus)</t>
  </si>
  <si>
    <t>Vulnerability Mgmt</t>
  </si>
  <si>
    <t>Medium</t>
  </si>
  <si>
    <t>DHCP Logs</t>
  </si>
  <si>
    <t>Badge / Physical Access Logs</t>
  </si>
  <si>
    <t>Physical Security</t>
  </si>
  <si>
    <t>Low</t>
  </si>
  <si>
    <t>Application Logs (Custom ERP)</t>
  </si>
  <si>
    <t>Business Application</t>
  </si>
  <si>
    <t>Container Logs (Kubernetes)</t>
  </si>
  <si>
    <t>IDS/IPS Logs (Snort / Suricata)</t>
  </si>
  <si>
    <t>Email Gateway (Proofpoint)</t>
  </si>
  <si>
    <t>No</t>
  </si>
  <si>
    <t>N/A</t>
  </si>
  <si>
    <t>Summary</t>
  </si>
  <si>
    <t>Total Expected Log Sources</t>
  </si>
  <si>
    <t>Not Integrated (Gaps)</t>
  </si>
  <si>
    <t>KPI 2: Log Quality / Audit Confidence Score</t>
  </si>
  <si>
    <t>Overall Audit Confidence Score:</t>
  </si>
  <si>
    <t>Log Source</t>
  </si>
  <si>
    <t>Audit Check / Event Category</t>
  </si>
  <si>
    <t>Weight</t>
  </si>
  <si>
    <t>Present?</t>
  </si>
  <si>
    <t>Weighted Score</t>
  </si>
  <si>
    <t>Source Quality Score</t>
  </si>
  <si>
    <t>Windows Server</t>
  </si>
  <si>
    <t>4624/4625 - Logon Success/Failure</t>
  </si>
  <si>
    <t>4688 - Process Creation with Command Line</t>
  </si>
  <si>
    <t>4768/4769 - Kerberos TGT/TGS Requests</t>
  </si>
  <si>
    <t>4720/4726 - User Account Created/Deleted</t>
  </si>
  <si>
    <t>4732/4733 - Member Added/Removed from Security Group</t>
  </si>
  <si>
    <t>1102 - Audit Log Cleared</t>
  </si>
  <si>
    <t>7045 - New Service Installed</t>
  </si>
  <si>
    <t>4657 - Registry Value Modified</t>
  </si>
  <si>
    <t>5156 - Windows Filtering Platform Connection</t>
  </si>
  <si>
    <t>Firewall (Palo Alto)</t>
  </si>
  <si>
    <t>Traffic Logs (Allow/Deny)</t>
  </si>
  <si>
    <t>Threat Logs (IPS/AV)</t>
  </si>
  <si>
    <t>URL Filtering Logs</t>
  </si>
  <si>
    <t>WildFire Submissions</t>
  </si>
  <si>
    <t>GlobalProtect VPN Logs</t>
  </si>
  <si>
    <t>Azure AD / Entra ID</t>
  </si>
  <si>
    <t>Interactive Sign-in Logs</t>
  </si>
  <si>
    <t>Non-Interactive Sign-in Logs</t>
  </si>
  <si>
    <t>Service Principal Sign-in Logs</t>
  </si>
  <si>
    <t>Managed Identity Sign-in Logs</t>
  </si>
  <si>
    <t>Audit Logs (Directory Changes)</t>
  </si>
  <si>
    <t>Risky Sign-ins / Identity Protection</t>
  </si>
  <si>
    <t>Provisioning Logs</t>
  </si>
  <si>
    <t>Linux Servers</t>
  </si>
  <si>
    <t>auth.log / secure (SSH, sudo)</t>
  </si>
  <si>
    <t>auditd - execve (Command Execution)</t>
  </si>
  <si>
    <t>auditd - File Integrity Monitoring</t>
  </si>
  <si>
    <t>kern.log (Kernel Messages)</t>
  </si>
  <si>
    <t>cron.log (Scheduled Tasks)</t>
  </si>
  <si>
    <t>Package Installation Logs</t>
  </si>
  <si>
    <t>Office 365</t>
  </si>
  <si>
    <t>Exchange Online Audit</t>
  </si>
  <si>
    <t>SharePoint/OneDrive Activity</t>
  </si>
  <si>
    <t>Teams Activity</t>
  </si>
  <si>
    <t>DLP Policy Matches</t>
  </si>
  <si>
    <t>eDiscovery Actions</t>
  </si>
  <si>
    <t>Power Platform / Power Automate</t>
  </si>
  <si>
    <t>KPI 3: Detection Coverage Score (MITRE ATT&amp;CK Mapping)</t>
  </si>
  <si>
    <t>Detection Coverage Score:</t>
  </si>
  <si>
    <t>MITRE Tactic</t>
  </si>
  <si>
    <t>Technique (Example)</t>
  </si>
  <si>
    <t>Log Source Required</t>
  </si>
  <si>
    <t>Required Use Cases</t>
  </si>
  <si>
    <t>Implemented Use Cases</t>
  </si>
  <si>
    <t>Coverage Gap</t>
  </si>
  <si>
    <t>Tactic Coverage %</t>
  </si>
  <si>
    <t>Initial Access (TA0001)</t>
  </si>
  <si>
    <t>T1566 - Phishing</t>
  </si>
  <si>
    <t>Email Gateway, O365</t>
  </si>
  <si>
    <t>Execution (TA0002)</t>
  </si>
  <si>
    <t>T1059 - Command &amp; Script Interpreter</t>
  </si>
  <si>
    <t>EDR, Windows Events</t>
  </si>
  <si>
    <t>Persistence (TA0003)</t>
  </si>
  <si>
    <t>T1053 - Scheduled Task/Job</t>
  </si>
  <si>
    <t>EDR, Sysmon, Linux</t>
  </si>
  <si>
    <t>Privilege Escalation (TA0004)</t>
  </si>
  <si>
    <t>T1068 - Exploitation for Priv Esc</t>
  </si>
  <si>
    <t>Defense Evasion (TA0005)</t>
  </si>
  <si>
    <t>T1027 - Obfuscated Files</t>
  </si>
  <si>
    <t>EDR, Proxy, AV</t>
  </si>
  <si>
    <t>Credential Access (TA0006)</t>
  </si>
  <si>
    <t>T1003 - OS Credential Dumping</t>
  </si>
  <si>
    <t>EDR, AD, Sysmon</t>
  </si>
  <si>
    <t>Discovery (TA0007)</t>
  </si>
  <si>
    <t>T1087 - Account Discovery</t>
  </si>
  <si>
    <t>AD, EDR, Windows</t>
  </si>
  <si>
    <t>Lateral Movement (TA0008)</t>
  </si>
  <si>
    <t>T1021 - Remote Services</t>
  </si>
  <si>
    <t>AD, Firewall, EDR</t>
  </si>
  <si>
    <t>Collection (TA0009)</t>
  </si>
  <si>
    <t>T1114 - Email Collection</t>
  </si>
  <si>
    <t>O365, DLP</t>
  </si>
  <si>
    <t>Command &amp; Control (TA0011)</t>
  </si>
  <si>
    <t>T1071 - Application Layer Protocol</t>
  </si>
  <si>
    <t>Proxy, DNS, Firewall</t>
  </si>
  <si>
    <t>Exfiltration (TA0010)</t>
  </si>
  <si>
    <t>T1048 - Exfiltration Over Alt Protocol</t>
  </si>
  <si>
    <t>Proxy, DLP, Firewall</t>
  </si>
  <si>
    <t>Impact (TA0040)</t>
  </si>
  <si>
    <t>T1486 - Data Encrypted for Impact</t>
  </si>
  <si>
    <t>EDR, File Integrity</t>
  </si>
  <si>
    <t>TOTAL</t>
  </si>
  <si>
    <t>KPI 4: Detection Confidence Score (Simulation &amp; APT Benchmarking)</t>
  </si>
  <si>
    <t>Overall Detection Confidence:</t>
  </si>
  <si>
    <t>Section A: Use Case Simulation Results</t>
  </si>
  <si>
    <t>Use Case Name</t>
  </si>
  <si>
    <t>MITRE Technique</t>
  </si>
  <si>
    <t>Simulated?</t>
  </si>
  <si>
    <t>Triggered?</t>
  </si>
  <si>
    <t>Result</t>
  </si>
  <si>
    <t>Notes</t>
  </si>
  <si>
    <t>Brute Force Authentication</t>
  </si>
  <si>
    <t>T1110</t>
  </si>
  <si>
    <t>Pass</t>
  </si>
  <si>
    <t>Alert triggered in 3 min</t>
  </si>
  <si>
    <t>Password Spray Attack</t>
  </si>
  <si>
    <t>T1110.003</t>
  </si>
  <si>
    <t>Detected via threshold rule</t>
  </si>
  <si>
    <t>Kerberoasting</t>
  </si>
  <si>
    <t>T1558.003</t>
  </si>
  <si>
    <t>Fail</t>
  </si>
  <si>
    <t>Missing 4769 event logging</t>
  </si>
  <si>
    <t>DCSync Attack</t>
  </si>
  <si>
    <t>T1003.006</t>
  </si>
  <si>
    <t>MDI detected replication request</t>
  </si>
  <si>
    <t>Mimikatz Execution</t>
  </si>
  <si>
    <t>T1003.001</t>
  </si>
  <si>
    <t>EDR + command line detection</t>
  </si>
  <si>
    <t>PowerShell Empire C2</t>
  </si>
  <si>
    <t>T1059.001</t>
  </si>
  <si>
    <t>ScriptBlock logging not enabled</t>
  </si>
  <si>
    <t>Phishing Link Click</t>
  </si>
  <si>
    <t>T1566.002</t>
  </si>
  <si>
    <t>Proxy + Defender for O365</t>
  </si>
  <si>
    <t>Scheduled Task Persistence</t>
  </si>
  <si>
    <t>T1053.005</t>
  </si>
  <si>
    <t>Sysmon Event ID 1 + 4698</t>
  </si>
  <si>
    <t>DLL Side-Loading</t>
  </si>
  <si>
    <t>T1574.002</t>
  </si>
  <si>
    <t>Need enhanced EDR policy</t>
  </si>
  <si>
    <t>Data Exfil via DNS</t>
  </si>
  <si>
    <t>T1048.003</t>
  </si>
  <si>
    <t>DNS analytics rule triggered</t>
  </si>
  <si>
    <t>Malicious Service Install</t>
  </si>
  <si>
    <t>T1543.003</t>
  </si>
  <si>
    <t>7045 not forwarded to SIEM</t>
  </si>
  <si>
    <t>Lateral Movement via PsExec</t>
  </si>
  <si>
    <t>T1021.002</t>
  </si>
  <si>
    <t>Named pipe + remote svc</t>
  </si>
  <si>
    <t>MFA Fatigue Attack</t>
  </si>
  <si>
    <t>T1621</t>
  </si>
  <si>
    <t>Threshold: &gt;5 MFA prompts/10min</t>
  </si>
  <si>
    <t>Consent Phishing (OAuth)</t>
  </si>
  <si>
    <t>T1528</t>
  </si>
  <si>
    <t>Audit log gap for app consents</t>
  </si>
  <si>
    <t>Ransomware File Encryption</t>
  </si>
  <si>
    <t>T1486</t>
  </si>
  <si>
    <t>Honeypot file + mass rename</t>
  </si>
  <si>
    <t>Simulation Pass Rate</t>
  </si>
  <si>
    <t>Section B: APT Group Benchmarking</t>
  </si>
  <si>
    <t>APT Group</t>
  </si>
  <si>
    <t>Known TTPs</t>
  </si>
  <si>
    <t>Applicable to Our Env</t>
  </si>
  <si>
    <t>Use Cases Mapped</t>
  </si>
  <si>
    <t>Simulated &amp; Triggered</t>
  </si>
  <si>
    <t>APT29 (Cozy Bear)</t>
  </si>
  <si>
    <t>APT28 (Fancy Bear)</t>
  </si>
  <si>
    <t>Lazarus Group</t>
  </si>
  <si>
    <t>FIN7</t>
  </si>
  <si>
    <t>Conti / Wizard Spider</t>
  </si>
  <si>
    <t>LAPSUS$</t>
  </si>
  <si>
    <t>Average APT Confidence</t>
  </si>
  <si>
    <t>Gap Remediation &amp; Action Tracker</t>
  </si>
  <si>
    <t>#</t>
  </si>
  <si>
    <t>Gap Description</t>
  </si>
  <si>
    <t>KPI Impacted</t>
  </si>
  <si>
    <t>Priority</t>
  </si>
  <si>
    <t>Owner</t>
  </si>
  <si>
    <t>Target Date</t>
  </si>
  <si>
    <t>Integrate WAF logs (F5/Cloudflare) into Sentinel</t>
  </si>
  <si>
    <t>SIEM Engineer</t>
  </si>
  <si>
    <t>2026-08-15</t>
  </si>
  <si>
    <t>In Progress</t>
  </si>
  <si>
    <t>Integrate SQL Server audit logs</t>
  </si>
  <si>
    <t>DBA + SIEM</t>
  </si>
  <si>
    <t>2026-08-30</t>
  </si>
  <si>
    <t>Not Started</t>
  </si>
  <si>
    <t>Enable Event ID 4688 with command line auditing via GPO</t>
  </si>
  <si>
    <t>Log Quality</t>
  </si>
  <si>
    <t>Windows Admin</t>
  </si>
  <si>
    <t>2026-08-10</t>
  </si>
  <si>
    <t>Enable Kerberos TGT/TGS request logging (4768/4769)</t>
  </si>
  <si>
    <t>AD Admin</t>
  </si>
  <si>
    <t>2026-08-20</t>
  </si>
  <si>
    <t>Deploy auditd execve rules on Linux fleet</t>
  </si>
  <si>
    <t>Linux Admin</t>
  </si>
  <si>
    <t>2026-09-01</t>
  </si>
  <si>
    <t>Planning</t>
  </si>
  <si>
    <t>Enable PowerShell ScriptBlock logging</t>
  </si>
  <si>
    <t>Build 5 additional Lateral Movement use cases</t>
  </si>
  <si>
    <t>Detection Coverage</t>
  </si>
  <si>
    <t>SOC Analyst L3</t>
  </si>
  <si>
    <t>2026-09-15</t>
  </si>
  <si>
    <t>Onboard Kubernetes container logs</t>
  </si>
  <si>
    <t>DevOps + SIEM</t>
  </si>
  <si>
    <t>2026-09-30</t>
  </si>
  <si>
    <t>Tune DLL side-loading detection rule</t>
  </si>
  <si>
    <t>Detection Confidence</t>
  </si>
  <si>
    <t>Detection Engineer</t>
  </si>
  <si>
    <t>Enable OAuth app consent audit logging</t>
  </si>
  <si>
    <t>M365 Admin</t>
  </si>
  <si>
    <t>2026-08-25</t>
  </si>
  <si>
    <t>Scoring Methodology</t>
  </si>
  <si>
    <t>KPI 1: Coverage Score</t>
  </si>
  <si>
    <t>integrated log sources / total expected log sources) x 100%. target: &gt;=95%. every asset and security control in the cmdb should have a corresponding log source in siem.</t>
  </si>
  <si>
    <t>KPI 2: Audit Confidence</t>
  </si>
  <si>
    <t>verage of per-source quality scores. each source scored by: (sum of weights for present audit categories / total weight for all expected categories) x 100%. target: &gt;=85%.</t>
  </si>
  <si>
    <t>KPI 3: Detection Coverage</t>
  </si>
  <si>
    <t>implemented use cases / required use cases per mitre att&amp;ck mapping) x 100%. required use cases determined by available log sources and applicable mitre techniques. target: &gt;=80%.</t>
  </si>
  <si>
    <t>KPI 4: Detection Confidence</t>
  </si>
  <si>
    <t>verage of (a) use case simulation pass rate  AND (b) apt benchmarking confidence. simulation: run atomic red team or manual tests; score = triggered/tested. apt benchmarking: map known apt ttps to applicable mapped use cases triggered. target: &gt;=80%.</t>
  </si>
  <si>
    <t>Overall Score</t>
  </si>
  <si>
    <t>eighted average: coverage (30%) + quality (25%) + detection (25%) + CONFIDENCE(20%). presented quarterly to management.</t>
  </si>
  <si>
    <t>Status Thresholds</t>
  </si>
  <si>
    <t>On Track: Score &gt;= Target. At Risk: Score within 10% below target. Below Target: Score &gt; 10% below target.</t>
  </si>
  <si>
    <t>Data Sources</t>
  </si>
  <si>
    <t>CMDB/Asset Inventory, SIEM connector status, Windows GPO audit policy, MITRE ATT&amp;CK Navigator export, Atomic Red Team simulation logs, APT profile from MITRE ATT&amp;CK Groups.</t>
  </si>
  <si>
    <t>Yellow cells</t>
  </si>
  <si>
    <t>Indicate editable input fields. Blue text indicates formulas that auto-calculate.</t>
  </si>
  <si>
    <t>2% Down</t>
  </si>
  <si>
    <t>5% Up</t>
  </si>
  <si>
    <t>8% Up</t>
  </si>
  <si>
    <t>12% Up</t>
  </si>
  <si>
    <t>Endpoint EDR (TM)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</si>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</sst>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charset val="1"/>
    </font>
    <font>
      <b/>
      <sz val="18"/>
      <color rgb="FF1B2A4A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b/>
      <sz val="12"/>
      <color rgb="FF2E5090"/>
      <name val="Arial"/>
      <charset val="1"/>
    </font>
    <font>
      <sz val="10"/>
      <name val="Arial"/>
      <charset val="1"/>
    </font>
    <font>
      <b/>
      <sz val="13"/>
      <color rgb="FF1B2A4A"/>
      <name val="Arial"/>
      <charset val="1"/>
    </font>
    <font>
      <b/>
      <sz val="16"/>
      <color rgb="FF2E5090"/>
      <name val="Arial"/>
      <charset val="1"/>
    </font>
    <font>
      <b/>
      <sz val="14"/>
      <color rgb="FF1B2A4A"/>
      <name val="Arial"/>
      <charset val="1"/>
    </font>
    <font>
      <b/>
      <sz val="22"/>
      <color rgb="FF2E5090"/>
      <name val="Arial"/>
      <charset val="1"/>
    </font>
    <font>
      <b/>
      <sz val="11"/>
      <color rgb="FF2E5090"/>
      <name val="Arial"/>
      <charset val="1"/>
    </font>
    <font>
      <b/>
      <sz val="10"/>
      <color rgb="FF2E5090"/>
      <name val="Arial"/>
      <charset val="1"/>
    </font>
    <font>
      <b/>
      <sz val="10"/>
      <color rgb="FFFFFFFF"/>
      <name val="Arial"/>
      <charset val="1"/>
    </font>
    <font>
      <b/>
      <sz val="12"/>
      <color rgb="FFFFFFFF"/>
      <name val="Arial"/>
      <charset val="1"/>
    </font>
    <font>
      <b/>
      <sz val="12"/>
      <color rgb="FF70AD47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2E5090"/>
        <bgColor rgb="FF4472C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0" fillId="0" borderId="0" xfId="0" applyFont="1"/>
    <xf numFmtId="0" fontId="4" fillId="0" borderId="0" xfId="0" applyFont="1"/>
    <xf numFmtId="0" fontId="8" fillId="0" borderId="0" xfId="0" applyFont="1"/>
    <xf numFmtId="0" fontId="1" fillId="0" borderId="0" xfId="0" applyFont="1"/>
    <xf numFmtId="0" fontId="8" fillId="0" borderId="0" xfId="0" applyFont="1"/>
    <xf numFmtId="164" fontId="9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164" fontId="4" fillId="6" borderId="1" xfId="0" applyNumberFormat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164" fontId="4" fillId="7" borderId="1" xfId="0" applyNumberFormat="1" applyFont="1" applyFill="1" applyBorder="1" applyAlignment="1">
      <alignment vertical="center" wrapText="1"/>
    </xf>
    <xf numFmtId="164" fontId="3" fillId="7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6" fillId="0" borderId="1" xfId="0" applyFont="1" applyBorder="1"/>
    <xf numFmtId="164" fontId="7" fillId="0" borderId="1" xfId="0" applyNumberFormat="1" applyFont="1" applyBorder="1"/>
    <xf numFmtId="0" fontId="5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6" borderId="1" xfId="0" applyFill="1" applyBorder="1"/>
    <xf numFmtId="0" fontId="3" fillId="7" borderId="1" xfId="0" applyFont="1" applyFill="1" applyBorder="1"/>
    <xf numFmtId="0" fontId="5" fillId="7" borderId="1" xfId="0" applyFont="1" applyFill="1" applyBorder="1"/>
    <xf numFmtId="164" fontId="10" fillId="7" borderId="1" xfId="0" applyNumberFormat="1" applyFont="1" applyFill="1" applyBorder="1"/>
    <xf numFmtId="0" fontId="5" fillId="8" borderId="1" xfId="0" applyFont="1" applyFill="1" applyBorder="1"/>
    <xf numFmtId="0" fontId="0" fillId="8" borderId="1" xfId="0" applyFill="1" applyBorder="1"/>
    <xf numFmtId="0" fontId="0" fillId="7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0" fillId="9" borderId="1" xfId="0" applyFill="1" applyBorder="1"/>
    <xf numFmtId="0" fontId="3" fillId="10" borderId="1" xfId="0" applyFont="1" applyFill="1" applyBorder="1"/>
    <xf numFmtId="0" fontId="5" fillId="10" borderId="1" xfId="0" applyFont="1" applyFill="1" applyBorder="1"/>
    <xf numFmtId="164" fontId="10" fillId="10" borderId="1" xfId="0" applyNumberFormat="1" applyFont="1" applyFill="1" applyBorder="1"/>
    <xf numFmtId="0" fontId="5" fillId="11" borderId="1" xfId="0" applyFont="1" applyFill="1" applyBorder="1"/>
    <xf numFmtId="0" fontId="0" fillId="11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3" fillId="13" borderId="1" xfId="0" applyFont="1" applyFill="1" applyBorder="1"/>
    <xf numFmtId="0" fontId="5" fillId="13" borderId="1" xfId="0" applyFont="1" applyFill="1" applyBorder="1"/>
    <xf numFmtId="164" fontId="10" fillId="13" borderId="1" xfId="0" applyNumberFormat="1" applyFont="1" applyFill="1" applyBorder="1"/>
    <xf numFmtId="0" fontId="5" fillId="14" borderId="1" xfId="0" applyFont="1" applyFill="1" applyBorder="1"/>
    <xf numFmtId="0" fontId="0" fillId="14" borderId="1" xfId="0" applyFill="1" applyBorder="1"/>
    <xf numFmtId="0" fontId="0" fillId="13" borderId="1" xfId="0" applyFill="1" applyBorder="1"/>
    <xf numFmtId="0" fontId="0" fillId="15" borderId="1" xfId="0" applyFill="1" applyBorder="1"/>
    <xf numFmtId="0" fontId="3" fillId="16" borderId="1" xfId="0" applyFont="1" applyFill="1" applyBorder="1"/>
    <xf numFmtId="0" fontId="5" fillId="16" borderId="1" xfId="0" applyFont="1" applyFill="1" applyBorder="1"/>
    <xf numFmtId="164" fontId="10" fillId="16" borderId="1" xfId="0" applyNumberFormat="1" applyFont="1" applyFill="1" applyBorder="1"/>
    <xf numFmtId="0" fontId="5" fillId="17" borderId="1" xfId="0" applyFont="1" applyFill="1" applyBorder="1"/>
    <xf numFmtId="0" fontId="0" fillId="17" borderId="1" xfId="0" applyFill="1" applyBorder="1"/>
    <xf numFmtId="0" fontId="0" fillId="16" borderId="1" xfId="0" applyFill="1" applyBorder="1"/>
    <xf numFmtId="0" fontId="3" fillId="4" borderId="1" xfId="0" applyFont="1" applyFill="1" applyBorder="1"/>
    <xf numFmtId="0" fontId="3" fillId="14" borderId="1" xfId="0" applyFont="1" applyFill="1" applyBorder="1"/>
    <xf numFmtId="164" fontId="10" fillId="14" borderId="1" xfId="0" applyNumberFormat="1" applyFont="1" applyFill="1" applyBorder="1"/>
    <xf numFmtId="164" fontId="11" fillId="3" borderId="1" xfId="0" applyNumberFormat="1" applyFont="1" applyFill="1" applyBorder="1"/>
    <xf numFmtId="164" fontId="11" fillId="4" borderId="1" xfId="0" applyNumberFormat="1" applyFont="1" applyFill="1" applyBorder="1"/>
    <xf numFmtId="0" fontId="12" fillId="5" borderId="1" xfId="0" applyFont="1" applyFill="1" applyBorder="1"/>
    <xf numFmtId="164" fontId="13" fillId="5" borderId="1" xfId="0" applyNumberFormat="1" applyFont="1" applyFill="1" applyBorder="1"/>
    <xf numFmtId="164" fontId="4" fillId="0" borderId="1" xfId="0" applyNumberFormat="1" applyFont="1" applyBorder="1"/>
    <xf numFmtId="0" fontId="10" fillId="0" borderId="1" xfId="0" applyFon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FF4B4B"/>
      <rgbColor rgb="FF666666"/>
      <rgbColor rgb="FF70AD47"/>
      <rgbColor rgb="FF003366"/>
      <rgbColor rgb="FF339966"/>
      <rgbColor rgb="FF003300"/>
      <rgbColor rgb="FF333300"/>
      <rgbColor rgb="FF993300"/>
      <rgbColor rgb="FF993366"/>
      <rgbColor rgb="FF2E5090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G11"/>
  <sheetViews>
    <sheetView tabSelected="1" zoomScaleNormal="100" workbookViewId="0">
      <selection activeCell="A2" sqref="A2:G2"/>
    </sheetView>
  </sheetViews>
  <sheetFormatPr defaultColWidth="8.6328125" defaultRowHeight="14.5" x14ac:dyDescent="0.35"/>
  <cols>
    <col min="1" max="1" width="29.81640625" bestFit="1" customWidth="1"/>
    <col min="2" max="2" width="14.36328125" customWidth="1"/>
    <col min="3" max="5" width="18" customWidth="1"/>
    <col min="6" max="6" width="49" bestFit="1" customWidth="1"/>
    <col min="7" max="7" width="30" customWidth="1"/>
  </cols>
  <sheetData>
    <row r="2" spans="1:7" ht="21.75" customHeight="1" x14ac:dyDescent="0.5">
      <c r="A2" s="4" t="s">
        <v>0</v>
      </c>
      <c r="B2" s="4"/>
      <c r="C2" s="4"/>
      <c r="D2" s="4"/>
      <c r="E2" s="4"/>
      <c r="F2" s="4"/>
      <c r="G2" s="4"/>
    </row>
    <row r="4" spans="1:7" ht="15" customHeight="1" x14ac:dyDescent="0.3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7" ht="23.25" customHeight="1" x14ac:dyDescent="0.35">
      <c r="A5" s="9" t="s">
        <v>7</v>
      </c>
      <c r="B5" s="10">
        <f>'Log Source Coverage'!G3</f>
        <v>0.7931034482758621</v>
      </c>
      <c r="C5" s="11">
        <v>0.95</v>
      </c>
      <c r="D5" s="9" t="str">
        <f>IF(B5&gt;=C5,"On Track",IF(B5&gt;=C5-0.1,"At Risk","Below Target"))</f>
        <v>Below Target</v>
      </c>
      <c r="E5" s="12" t="s">
        <v>303</v>
      </c>
      <c r="F5" s="13" t="s">
        <v>8</v>
      </c>
    </row>
    <row r="6" spans="1:7" ht="34.5" customHeight="1" x14ac:dyDescent="0.35">
      <c r="A6" s="14" t="s">
        <v>9</v>
      </c>
      <c r="B6" s="15">
        <f>'Log Quality'!H3</f>
        <v>0.69000000000000006</v>
      </c>
      <c r="C6" s="16">
        <v>0.85</v>
      </c>
      <c r="D6" s="14" t="str">
        <f>IF(B6&gt;=C6,"On Track",IF(B6&gt;=C6-0.1,"At Risk","Below Target"))</f>
        <v>Below Target</v>
      </c>
      <c r="E6" s="12" t="s">
        <v>304</v>
      </c>
      <c r="F6" s="17" t="s">
        <v>10</v>
      </c>
    </row>
    <row r="7" spans="1:7" ht="34.5" customHeight="1" x14ac:dyDescent="0.35">
      <c r="A7" s="9" t="s">
        <v>11</v>
      </c>
      <c r="B7" s="10">
        <f>'Detection Coverage'!I3</f>
        <v>0.54545454545454541</v>
      </c>
      <c r="C7" s="11">
        <v>0.8</v>
      </c>
      <c r="D7" s="9" t="str">
        <f>IF(B7&gt;=C7,"On Track",IF(B7&gt;=C7-0.1,"At Risk","Below Target"))</f>
        <v>Below Target</v>
      </c>
      <c r="E7" s="12" t="s">
        <v>302</v>
      </c>
      <c r="F7" s="13" t="s">
        <v>12</v>
      </c>
    </row>
    <row r="8" spans="1:7" ht="23.25" customHeight="1" x14ac:dyDescent="0.35">
      <c r="A8" s="14" t="s">
        <v>13</v>
      </c>
      <c r="B8" s="15">
        <f>'Detection Confidence'!G3</f>
        <v>0.63182539682539685</v>
      </c>
      <c r="C8" s="16">
        <v>0.8</v>
      </c>
      <c r="D8" s="14" t="str">
        <f>IF(B8&gt;=C8,"On Track",IF(B8&gt;=C8-0.1,"At Risk","Below Target"))</f>
        <v>Below Target</v>
      </c>
      <c r="E8" s="12" t="s">
        <v>305</v>
      </c>
      <c r="F8" s="17" t="s">
        <v>14</v>
      </c>
    </row>
    <row r="11" spans="1:7" ht="19.5" customHeight="1" x14ac:dyDescent="0.4">
      <c r="A11" s="18" t="s">
        <v>15</v>
      </c>
      <c r="B11" s="18"/>
      <c r="C11" s="19">
        <f>AVERAGE(B5:B8)</f>
        <v>0.66509584763895102</v>
      </c>
    </row>
  </sheetData>
  <mergeCells count="2">
    <mergeCell ref="A2:G2"/>
    <mergeCell ref="A11:B11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G42"/>
  <sheetViews>
    <sheetView topLeftCell="A15" zoomScaleNormal="100" workbookViewId="0">
      <selection activeCell="E40" sqref="E40"/>
    </sheetView>
  </sheetViews>
  <sheetFormatPr defaultColWidth="8.6328125" defaultRowHeight="14.5" x14ac:dyDescent="0.35"/>
  <cols>
    <col min="1" max="1" width="5" customWidth="1"/>
    <col min="2" max="2" width="30" customWidth="1"/>
    <col min="3" max="3" width="25.54296875" bestFit="1" customWidth="1"/>
    <col min="4" max="5" width="18" customWidth="1"/>
    <col min="6" max="6" width="22" customWidth="1"/>
    <col min="7" max="7" width="18" customWidth="1"/>
  </cols>
  <sheetData>
    <row r="1" spans="1:7" ht="17.25" customHeight="1" x14ac:dyDescent="0.4">
      <c r="B1" s="3" t="s">
        <v>16</v>
      </c>
      <c r="C1" s="3"/>
      <c r="D1" s="3"/>
      <c r="E1" s="3"/>
      <c r="F1" s="3"/>
      <c r="G1" s="3"/>
    </row>
    <row r="3" spans="1:7" ht="26.25" customHeight="1" x14ac:dyDescent="0.6">
      <c r="B3" s="2" t="s">
        <v>17</v>
      </c>
      <c r="C3" s="2"/>
      <c r="D3" s="2"/>
      <c r="E3" s="2"/>
      <c r="F3" s="2"/>
      <c r="G3" s="6">
        <f>IFERROR(COUNTIF(F6:F35,"Integrated")/COUNTIF(E6:E35,"Yes"),0)</f>
        <v>0.7931034482758621</v>
      </c>
    </row>
    <row r="5" spans="1:7" ht="15" customHeight="1" x14ac:dyDescent="0.35">
      <c r="A5" s="7"/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</row>
    <row r="6" spans="1:7" ht="23.25" customHeight="1" x14ac:dyDescent="0.35">
      <c r="A6" s="8">
        <v>1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tr">
        <f t="shared" ref="G6:G35" si="0">IF(F6="Integrated","Covered",IF(F6="Not Integrated","Gap","N/A"))</f>
        <v>Covered</v>
      </c>
    </row>
    <row r="7" spans="1:7" ht="15" customHeight="1" x14ac:dyDescent="0.35">
      <c r="A7" s="8">
        <v>2</v>
      </c>
      <c r="B7" s="20" t="s">
        <v>29</v>
      </c>
      <c r="C7" s="20" t="s">
        <v>25</v>
      </c>
      <c r="D7" s="20" t="s">
        <v>26</v>
      </c>
      <c r="E7" s="20" t="s">
        <v>27</v>
      </c>
      <c r="F7" s="20" t="s">
        <v>28</v>
      </c>
      <c r="G7" s="20" t="str">
        <f t="shared" si="0"/>
        <v>Covered</v>
      </c>
    </row>
    <row r="8" spans="1:7" ht="23.25" customHeight="1" x14ac:dyDescent="0.35">
      <c r="A8" s="8">
        <v>3</v>
      </c>
      <c r="B8" s="8" t="s">
        <v>30</v>
      </c>
      <c r="C8" s="8" t="s">
        <v>25</v>
      </c>
      <c r="D8" s="8" t="s">
        <v>31</v>
      </c>
      <c r="E8" s="8" t="s">
        <v>27</v>
      </c>
      <c r="F8" s="8" t="s">
        <v>28</v>
      </c>
      <c r="G8" s="8" t="str">
        <f t="shared" si="0"/>
        <v>Covered</v>
      </c>
    </row>
    <row r="9" spans="1:7" ht="15" customHeight="1" x14ac:dyDescent="0.35">
      <c r="A9" s="8">
        <v>4</v>
      </c>
      <c r="B9" s="20" t="s">
        <v>32</v>
      </c>
      <c r="C9" s="20" t="s">
        <v>33</v>
      </c>
      <c r="D9" s="20" t="s">
        <v>26</v>
      </c>
      <c r="E9" s="20" t="s">
        <v>27</v>
      </c>
      <c r="F9" s="20" t="s">
        <v>28</v>
      </c>
      <c r="G9" s="20" t="str">
        <f t="shared" si="0"/>
        <v>Covered</v>
      </c>
    </row>
    <row r="10" spans="1:7" ht="15" customHeight="1" x14ac:dyDescent="0.35">
      <c r="A10" s="8">
        <v>5</v>
      </c>
      <c r="B10" s="8" t="s">
        <v>34</v>
      </c>
      <c r="C10" s="8" t="s">
        <v>35</v>
      </c>
      <c r="D10" s="8" t="s">
        <v>26</v>
      </c>
      <c r="E10" s="8" t="s">
        <v>27</v>
      </c>
      <c r="F10" s="8" t="s">
        <v>28</v>
      </c>
      <c r="G10" s="8" t="str">
        <f t="shared" si="0"/>
        <v>Covered</v>
      </c>
    </row>
    <row r="11" spans="1:7" ht="15" customHeight="1" x14ac:dyDescent="0.35">
      <c r="A11" s="8">
        <v>6</v>
      </c>
      <c r="B11" s="20" t="s">
        <v>36</v>
      </c>
      <c r="C11" s="20" t="s">
        <v>37</v>
      </c>
      <c r="D11" s="20" t="s">
        <v>26</v>
      </c>
      <c r="E11" s="20" t="s">
        <v>27</v>
      </c>
      <c r="F11" s="20" t="s">
        <v>28</v>
      </c>
      <c r="G11" s="20" t="str">
        <f t="shared" si="0"/>
        <v>Covered</v>
      </c>
    </row>
    <row r="12" spans="1:7" ht="15" customHeight="1" x14ac:dyDescent="0.35">
      <c r="A12" s="8">
        <v>7</v>
      </c>
      <c r="B12" s="8" t="s">
        <v>38</v>
      </c>
      <c r="C12" s="8" t="s">
        <v>39</v>
      </c>
      <c r="D12" s="8" t="s">
        <v>31</v>
      </c>
      <c r="E12" s="8" t="s">
        <v>27</v>
      </c>
      <c r="F12" s="8" t="s">
        <v>28</v>
      </c>
      <c r="G12" s="8" t="str">
        <f t="shared" si="0"/>
        <v>Covered</v>
      </c>
    </row>
    <row r="13" spans="1:7" ht="15" customHeight="1" x14ac:dyDescent="0.35">
      <c r="A13" s="8">
        <v>8</v>
      </c>
      <c r="B13" s="20" t="s">
        <v>40</v>
      </c>
      <c r="C13" s="20" t="s">
        <v>41</v>
      </c>
      <c r="D13" s="20" t="s">
        <v>31</v>
      </c>
      <c r="E13" s="20" t="s">
        <v>27</v>
      </c>
      <c r="F13" s="20" t="s">
        <v>28</v>
      </c>
      <c r="G13" s="20" t="str">
        <f t="shared" si="0"/>
        <v>Covered</v>
      </c>
    </row>
    <row r="14" spans="1:7" ht="23.25" customHeight="1" x14ac:dyDescent="0.35">
      <c r="A14" s="8">
        <v>9</v>
      </c>
      <c r="B14" s="8" t="s">
        <v>42</v>
      </c>
      <c r="C14" s="8" t="s">
        <v>43</v>
      </c>
      <c r="D14" s="8" t="s">
        <v>26</v>
      </c>
      <c r="E14" s="8" t="s">
        <v>27</v>
      </c>
      <c r="F14" s="8" t="s">
        <v>28</v>
      </c>
      <c r="G14" s="8" t="str">
        <f t="shared" si="0"/>
        <v>Covered</v>
      </c>
    </row>
    <row r="15" spans="1:7" ht="23.25" customHeight="1" x14ac:dyDescent="0.35">
      <c r="A15" s="8">
        <v>10</v>
      </c>
      <c r="B15" s="20" t="s">
        <v>44</v>
      </c>
      <c r="C15" s="20" t="s">
        <v>43</v>
      </c>
      <c r="D15" s="20" t="s">
        <v>31</v>
      </c>
      <c r="E15" s="20" t="s">
        <v>27</v>
      </c>
      <c r="F15" s="20" t="s">
        <v>28</v>
      </c>
      <c r="G15" s="20" t="str">
        <f t="shared" si="0"/>
        <v>Covered</v>
      </c>
    </row>
    <row r="16" spans="1:7" ht="15" customHeight="1" x14ac:dyDescent="0.35">
      <c r="A16" s="8">
        <v>11</v>
      </c>
      <c r="B16" s="8" t="s">
        <v>45</v>
      </c>
      <c r="C16" s="8" t="s">
        <v>43</v>
      </c>
      <c r="D16" s="8" t="s">
        <v>31</v>
      </c>
      <c r="E16" s="8" t="s">
        <v>27</v>
      </c>
      <c r="F16" s="8" t="s">
        <v>28</v>
      </c>
      <c r="G16" s="8" t="str">
        <f t="shared" si="0"/>
        <v>Covered</v>
      </c>
    </row>
    <row r="17" spans="1:7" ht="15" customHeight="1" x14ac:dyDescent="0.35">
      <c r="A17" s="8">
        <v>12</v>
      </c>
      <c r="B17" s="20" t="s">
        <v>46</v>
      </c>
      <c r="C17" s="20" t="s">
        <v>47</v>
      </c>
      <c r="D17" s="20" t="s">
        <v>26</v>
      </c>
      <c r="E17" s="20" t="s">
        <v>27</v>
      </c>
      <c r="F17" s="20" t="s">
        <v>28</v>
      </c>
      <c r="G17" s="20" t="str">
        <f t="shared" si="0"/>
        <v>Covered</v>
      </c>
    </row>
    <row r="18" spans="1:7" ht="15" customHeight="1" x14ac:dyDescent="0.35">
      <c r="A18" s="8">
        <v>13</v>
      </c>
      <c r="B18" s="8" t="s">
        <v>48</v>
      </c>
      <c r="C18" s="8" t="s">
        <v>47</v>
      </c>
      <c r="D18" s="8" t="s">
        <v>26</v>
      </c>
      <c r="E18" s="8" t="s">
        <v>27</v>
      </c>
      <c r="F18" s="8" t="s">
        <v>28</v>
      </c>
      <c r="G18" s="8" t="str">
        <f t="shared" si="0"/>
        <v>Covered</v>
      </c>
    </row>
    <row r="19" spans="1:7" ht="15" customHeight="1" x14ac:dyDescent="0.35">
      <c r="A19" s="8">
        <v>14</v>
      </c>
      <c r="B19" s="20" t="s">
        <v>49</v>
      </c>
      <c r="C19" s="20" t="s">
        <v>50</v>
      </c>
      <c r="D19" s="20" t="s">
        <v>31</v>
      </c>
      <c r="E19" s="20" t="s">
        <v>27</v>
      </c>
      <c r="F19" s="20" t="s">
        <v>28</v>
      </c>
      <c r="G19" s="20" t="str">
        <f t="shared" si="0"/>
        <v>Covered</v>
      </c>
    </row>
    <row r="20" spans="1:7" ht="15" customHeight="1" x14ac:dyDescent="0.35">
      <c r="A20" s="8">
        <v>15</v>
      </c>
      <c r="B20" s="8" t="s">
        <v>51</v>
      </c>
      <c r="C20" s="8" t="s">
        <v>52</v>
      </c>
      <c r="D20" s="8" t="s">
        <v>31</v>
      </c>
      <c r="E20" s="8" t="s">
        <v>27</v>
      </c>
      <c r="F20" s="8" t="s">
        <v>28</v>
      </c>
      <c r="G20" s="8" t="str">
        <f t="shared" si="0"/>
        <v>Covered</v>
      </c>
    </row>
    <row r="21" spans="1:7" ht="15" customHeight="1" x14ac:dyDescent="0.35">
      <c r="A21" s="8">
        <v>16</v>
      </c>
      <c r="B21" s="20" t="s">
        <v>53</v>
      </c>
      <c r="C21" s="20" t="s">
        <v>54</v>
      </c>
      <c r="D21" s="20" t="s">
        <v>31</v>
      </c>
      <c r="E21" s="20" t="s">
        <v>27</v>
      </c>
      <c r="F21" s="20" t="s">
        <v>28</v>
      </c>
      <c r="G21" s="20" t="str">
        <f t="shared" si="0"/>
        <v>Covered</v>
      </c>
    </row>
    <row r="22" spans="1:7" ht="15" customHeight="1" x14ac:dyDescent="0.35">
      <c r="A22" s="8">
        <v>17</v>
      </c>
      <c r="B22" s="8" t="s">
        <v>55</v>
      </c>
      <c r="C22" s="8" t="s">
        <v>56</v>
      </c>
      <c r="D22" s="8" t="s">
        <v>31</v>
      </c>
      <c r="E22" s="8" t="s">
        <v>27</v>
      </c>
      <c r="F22" s="8" t="s">
        <v>28</v>
      </c>
      <c r="G22" s="8" t="str">
        <f t="shared" si="0"/>
        <v>Covered</v>
      </c>
    </row>
    <row r="23" spans="1:7" ht="15" customHeight="1" x14ac:dyDescent="0.35">
      <c r="A23" s="8">
        <v>18</v>
      </c>
      <c r="B23" s="20" t="s">
        <v>57</v>
      </c>
      <c r="C23" s="20" t="s">
        <v>56</v>
      </c>
      <c r="D23" s="20" t="s">
        <v>31</v>
      </c>
      <c r="E23" s="20" t="s">
        <v>27</v>
      </c>
      <c r="F23" s="20" t="s">
        <v>28</v>
      </c>
      <c r="G23" s="20" t="str">
        <f t="shared" si="0"/>
        <v>Covered</v>
      </c>
    </row>
    <row r="24" spans="1:7" ht="15" customHeight="1" x14ac:dyDescent="0.35">
      <c r="A24" s="8">
        <v>19</v>
      </c>
      <c r="B24" s="8" t="s">
        <v>58</v>
      </c>
      <c r="C24" s="8" t="s">
        <v>59</v>
      </c>
      <c r="D24" s="8" t="s">
        <v>31</v>
      </c>
      <c r="E24" s="8" t="s">
        <v>27</v>
      </c>
      <c r="F24" s="8" t="s">
        <v>60</v>
      </c>
      <c r="G24" s="8" t="str">
        <f t="shared" si="0"/>
        <v>Gap</v>
      </c>
    </row>
    <row r="25" spans="1:7" ht="15" customHeight="1" x14ac:dyDescent="0.35">
      <c r="A25" s="8">
        <v>20</v>
      </c>
      <c r="B25" s="20" t="s">
        <v>61</v>
      </c>
      <c r="C25" s="20" t="s">
        <v>62</v>
      </c>
      <c r="D25" s="20" t="s">
        <v>26</v>
      </c>
      <c r="E25" s="20" t="s">
        <v>27</v>
      </c>
      <c r="F25" s="20" t="s">
        <v>60</v>
      </c>
      <c r="G25" s="20" t="str">
        <f t="shared" si="0"/>
        <v>Gap</v>
      </c>
    </row>
    <row r="26" spans="1:7" ht="15" customHeight="1" x14ac:dyDescent="0.35">
      <c r="A26" s="8">
        <v>21</v>
      </c>
      <c r="B26" s="8" t="s">
        <v>63</v>
      </c>
      <c r="C26" s="8" t="s">
        <v>64</v>
      </c>
      <c r="D26" s="8" t="s">
        <v>26</v>
      </c>
      <c r="E26" s="8" t="s">
        <v>27</v>
      </c>
      <c r="F26" s="8" t="s">
        <v>28</v>
      </c>
      <c r="G26" s="8" t="str">
        <f t="shared" si="0"/>
        <v>Covered</v>
      </c>
    </row>
    <row r="27" spans="1:7" ht="15" customHeight="1" x14ac:dyDescent="0.35">
      <c r="A27" s="8">
        <v>22</v>
      </c>
      <c r="B27" s="20" t="s">
        <v>65</v>
      </c>
      <c r="C27" s="20" t="s">
        <v>66</v>
      </c>
      <c r="D27" s="20" t="s">
        <v>31</v>
      </c>
      <c r="E27" s="20" t="s">
        <v>27</v>
      </c>
      <c r="F27" s="20" t="s">
        <v>28</v>
      </c>
      <c r="G27" s="20" t="str">
        <f t="shared" si="0"/>
        <v>Covered</v>
      </c>
    </row>
    <row r="28" spans="1:7" ht="15" customHeight="1" x14ac:dyDescent="0.35">
      <c r="A28" s="8">
        <v>23</v>
      </c>
      <c r="B28" s="8" t="s">
        <v>67</v>
      </c>
      <c r="C28" s="8" t="s">
        <v>68</v>
      </c>
      <c r="D28" s="8" t="s">
        <v>69</v>
      </c>
      <c r="E28" s="8" t="s">
        <v>27</v>
      </c>
      <c r="F28" s="8" t="s">
        <v>28</v>
      </c>
      <c r="G28" s="8" t="str">
        <f t="shared" si="0"/>
        <v>Covered</v>
      </c>
    </row>
    <row r="29" spans="1:7" ht="15" customHeight="1" x14ac:dyDescent="0.35">
      <c r="A29" s="8">
        <v>24</v>
      </c>
      <c r="B29" s="20" t="s">
        <v>70</v>
      </c>
      <c r="C29" s="20" t="s">
        <v>50</v>
      </c>
      <c r="D29" s="20" t="s">
        <v>69</v>
      </c>
      <c r="E29" s="20" t="s">
        <v>27</v>
      </c>
      <c r="F29" s="20" t="s">
        <v>60</v>
      </c>
      <c r="G29" s="20" t="str">
        <f t="shared" si="0"/>
        <v>Gap</v>
      </c>
    </row>
    <row r="30" spans="1:7" ht="15" customHeight="1" x14ac:dyDescent="0.35">
      <c r="A30" s="8">
        <v>25</v>
      </c>
      <c r="B30" s="8" t="s">
        <v>71</v>
      </c>
      <c r="C30" s="8" t="s">
        <v>72</v>
      </c>
      <c r="D30" s="8" t="s">
        <v>73</v>
      </c>
      <c r="E30" s="8" t="s">
        <v>27</v>
      </c>
      <c r="F30" s="8" t="s">
        <v>60</v>
      </c>
      <c r="G30" s="8" t="str">
        <f t="shared" si="0"/>
        <v>Gap</v>
      </c>
    </row>
    <row r="31" spans="1:7" ht="15" customHeight="1" x14ac:dyDescent="0.35">
      <c r="A31" s="8">
        <v>26</v>
      </c>
      <c r="B31" s="20" t="s">
        <v>74</v>
      </c>
      <c r="C31" s="20" t="s">
        <v>75</v>
      </c>
      <c r="D31" s="20" t="s">
        <v>31</v>
      </c>
      <c r="E31" s="20" t="s">
        <v>27</v>
      </c>
      <c r="F31" s="20" t="s">
        <v>60</v>
      </c>
      <c r="G31" s="20" t="str">
        <f t="shared" si="0"/>
        <v>Gap</v>
      </c>
    </row>
    <row r="32" spans="1:7" ht="15" customHeight="1" x14ac:dyDescent="0.35">
      <c r="A32" s="8">
        <v>27</v>
      </c>
      <c r="B32" s="8" t="s">
        <v>76</v>
      </c>
      <c r="C32" s="8" t="s">
        <v>41</v>
      </c>
      <c r="D32" s="8" t="s">
        <v>31</v>
      </c>
      <c r="E32" s="8" t="s">
        <v>27</v>
      </c>
      <c r="F32" s="8" t="s">
        <v>60</v>
      </c>
      <c r="G32" s="8" t="str">
        <f t="shared" si="0"/>
        <v>Gap</v>
      </c>
    </row>
    <row r="33" spans="1:7" ht="15" customHeight="1" x14ac:dyDescent="0.35">
      <c r="A33" s="8">
        <v>28</v>
      </c>
      <c r="B33" s="20" t="s">
        <v>77</v>
      </c>
      <c r="C33" s="20" t="s">
        <v>47</v>
      </c>
      <c r="D33" s="20" t="s">
        <v>31</v>
      </c>
      <c r="E33" s="20" t="s">
        <v>27</v>
      </c>
      <c r="F33" s="20" t="s">
        <v>28</v>
      </c>
      <c r="G33" s="20" t="str">
        <f t="shared" si="0"/>
        <v>Covered</v>
      </c>
    </row>
    <row r="34" spans="1:7" ht="15" customHeight="1" x14ac:dyDescent="0.35">
      <c r="A34" s="8">
        <v>29</v>
      </c>
      <c r="B34" s="8" t="s">
        <v>78</v>
      </c>
      <c r="C34" s="8" t="s">
        <v>37</v>
      </c>
      <c r="D34" s="8" t="s">
        <v>31</v>
      </c>
      <c r="E34" s="8" t="s">
        <v>27</v>
      </c>
      <c r="F34" s="8" t="s">
        <v>28</v>
      </c>
      <c r="G34" s="8" t="str">
        <f t="shared" si="0"/>
        <v>Covered</v>
      </c>
    </row>
    <row r="35" spans="1:7" ht="15" customHeight="1" x14ac:dyDescent="0.35">
      <c r="A35" s="8">
        <v>30</v>
      </c>
      <c r="B35" s="20" t="s">
        <v>306</v>
      </c>
      <c r="C35" s="20" t="s">
        <v>33</v>
      </c>
      <c r="D35" s="20" t="s">
        <v>26</v>
      </c>
      <c r="E35" s="20" t="s">
        <v>79</v>
      </c>
      <c r="F35" s="20" t="s">
        <v>80</v>
      </c>
      <c r="G35" s="20" t="str">
        <f t="shared" si="0"/>
        <v>N/A</v>
      </c>
    </row>
    <row r="38" spans="1:7" ht="15" customHeight="1" x14ac:dyDescent="0.35">
      <c r="C38" s="21" t="s">
        <v>81</v>
      </c>
      <c r="D38" s="22"/>
    </row>
    <row r="39" spans="1:7" ht="15" customHeight="1" x14ac:dyDescent="0.35">
      <c r="C39" s="23" t="s">
        <v>82</v>
      </c>
      <c r="D39" s="22">
        <f>COUNTIF(E6:E35,"Yes")</f>
        <v>29</v>
      </c>
    </row>
    <row r="40" spans="1:7" ht="15" customHeight="1" x14ac:dyDescent="0.35">
      <c r="C40" s="23" t="s">
        <v>28</v>
      </c>
      <c r="D40" s="22">
        <f>COUNTIF(F6:F35,"Integrated")</f>
        <v>23</v>
      </c>
    </row>
    <row r="41" spans="1:7" ht="15" customHeight="1" x14ac:dyDescent="0.35">
      <c r="C41" s="23" t="s">
        <v>83</v>
      </c>
      <c r="D41" s="22">
        <f>COUNTIF(F6:F35,"Not Integrated")</f>
        <v>6</v>
      </c>
    </row>
    <row r="42" spans="1:7" x14ac:dyDescent="0.35">
      <c r="C42" s="22"/>
      <c r="D42" s="22"/>
    </row>
  </sheetData>
  <mergeCells count="2">
    <mergeCell ref="B1:G1"/>
    <mergeCell ref="B3:F3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H42"/>
  <sheetViews>
    <sheetView topLeftCell="A13" zoomScaleNormal="100" workbookViewId="0">
      <selection activeCell="D6" sqref="D6"/>
    </sheetView>
  </sheetViews>
  <sheetFormatPr defaultColWidth="8.6328125" defaultRowHeight="14.5" x14ac:dyDescent="0.35"/>
  <cols>
    <col min="1" max="1" width="5" customWidth="1"/>
    <col min="2" max="2" width="28" customWidth="1"/>
    <col min="3" max="3" width="49.08984375" bestFit="1" customWidth="1"/>
    <col min="4" max="5" width="14" customWidth="1"/>
    <col min="6" max="8" width="16" customWidth="1"/>
  </cols>
  <sheetData>
    <row r="1" spans="1:8" ht="17.25" customHeight="1" x14ac:dyDescent="0.4">
      <c r="B1" s="3" t="s">
        <v>84</v>
      </c>
      <c r="C1" s="3"/>
      <c r="D1" s="3"/>
      <c r="E1" s="3"/>
      <c r="F1" s="3"/>
      <c r="G1" s="3"/>
      <c r="H1" s="3"/>
    </row>
    <row r="3" spans="1:8" ht="26.25" customHeight="1" x14ac:dyDescent="0.6">
      <c r="B3" s="2" t="s">
        <v>85</v>
      </c>
      <c r="C3" s="2"/>
      <c r="D3" s="2"/>
      <c r="E3" s="2"/>
      <c r="F3" s="2"/>
      <c r="G3" s="2"/>
      <c r="H3" s="6">
        <f>IFERROR(AVERAGE(G6:G100),0)</f>
        <v>0.69000000000000006</v>
      </c>
    </row>
    <row r="5" spans="1:8" ht="26.25" customHeight="1" x14ac:dyDescent="0.35">
      <c r="A5" s="31"/>
      <c r="B5" s="31" t="s">
        <v>86</v>
      </c>
      <c r="C5" s="31" t="s">
        <v>87</v>
      </c>
      <c r="D5" s="31" t="s">
        <v>88</v>
      </c>
      <c r="E5" s="31" t="s">
        <v>89</v>
      </c>
      <c r="F5" s="31" t="s">
        <v>90</v>
      </c>
      <c r="G5" s="31" t="s">
        <v>91</v>
      </c>
      <c r="H5" s="31" t="s">
        <v>307</v>
      </c>
    </row>
    <row r="6" spans="1:8" ht="15" customHeight="1" x14ac:dyDescent="0.35">
      <c r="A6" s="35">
        <v>1</v>
      </c>
      <c r="B6" s="36" t="s">
        <v>92</v>
      </c>
      <c r="C6" s="37" t="s">
        <v>93</v>
      </c>
      <c r="D6" s="37">
        <v>15</v>
      </c>
      <c r="E6" s="37" t="s">
        <v>27</v>
      </c>
      <c r="F6" s="37">
        <f t="shared" ref="F6:F14" si="0">IF(E6="Yes",D6,0)</f>
        <v>15</v>
      </c>
      <c r="G6" s="38">
        <f>IFERROR(SUM(F6:F15)/SUM(D6:D15),0)</f>
        <v>0.5</v>
      </c>
      <c r="H6" s="35"/>
    </row>
    <row r="7" spans="1:8" ht="15" customHeight="1" x14ac:dyDescent="0.35">
      <c r="A7" s="35"/>
      <c r="B7" s="39" t="s">
        <v>92</v>
      </c>
      <c r="C7" s="39" t="s">
        <v>94</v>
      </c>
      <c r="D7" s="39">
        <v>20</v>
      </c>
      <c r="E7" s="39" t="s">
        <v>79</v>
      </c>
      <c r="F7" s="39">
        <f t="shared" si="0"/>
        <v>0</v>
      </c>
      <c r="G7" s="40"/>
      <c r="H7" s="35"/>
    </row>
    <row r="8" spans="1:8" ht="15" customHeight="1" x14ac:dyDescent="0.35">
      <c r="A8" s="35"/>
      <c r="B8" s="37" t="s">
        <v>92</v>
      </c>
      <c r="C8" s="37" t="s">
        <v>95</v>
      </c>
      <c r="D8" s="37">
        <v>15</v>
      </c>
      <c r="E8" s="37" t="s">
        <v>79</v>
      </c>
      <c r="F8" s="37">
        <f t="shared" si="0"/>
        <v>0</v>
      </c>
      <c r="G8" s="41"/>
      <c r="H8" s="35"/>
    </row>
    <row r="9" spans="1:8" ht="15" customHeight="1" x14ac:dyDescent="0.35">
      <c r="A9" s="35"/>
      <c r="B9" s="39" t="s">
        <v>92</v>
      </c>
      <c r="C9" s="39" t="s">
        <v>96</v>
      </c>
      <c r="D9" s="39">
        <v>10</v>
      </c>
      <c r="E9" s="39" t="s">
        <v>27</v>
      </c>
      <c r="F9" s="39">
        <f t="shared" si="0"/>
        <v>10</v>
      </c>
      <c r="G9" s="40"/>
      <c r="H9" s="35"/>
    </row>
    <row r="10" spans="1:8" ht="15" customHeight="1" x14ac:dyDescent="0.35">
      <c r="A10" s="35"/>
      <c r="B10" s="37" t="s">
        <v>92</v>
      </c>
      <c r="C10" s="37" t="s">
        <v>97</v>
      </c>
      <c r="D10" s="37">
        <v>10</v>
      </c>
      <c r="E10" s="37" t="s">
        <v>27</v>
      </c>
      <c r="F10" s="37">
        <f t="shared" si="0"/>
        <v>10</v>
      </c>
      <c r="G10" s="41"/>
      <c r="H10" s="35"/>
    </row>
    <row r="11" spans="1:8" ht="15" customHeight="1" x14ac:dyDescent="0.35">
      <c r="A11" s="35"/>
      <c r="B11" s="39" t="s">
        <v>92</v>
      </c>
      <c r="C11" s="39" t="s">
        <v>98</v>
      </c>
      <c r="D11" s="39">
        <v>10</v>
      </c>
      <c r="E11" s="39" t="s">
        <v>27</v>
      </c>
      <c r="F11" s="39">
        <f t="shared" si="0"/>
        <v>10</v>
      </c>
      <c r="G11" s="40"/>
      <c r="H11" s="35"/>
    </row>
    <row r="12" spans="1:8" ht="15" customHeight="1" x14ac:dyDescent="0.35">
      <c r="A12" s="35"/>
      <c r="B12" s="37" t="s">
        <v>92</v>
      </c>
      <c r="C12" s="37" t="s">
        <v>99</v>
      </c>
      <c r="D12" s="37">
        <v>10</v>
      </c>
      <c r="E12" s="37" t="s">
        <v>79</v>
      </c>
      <c r="F12" s="37">
        <f t="shared" si="0"/>
        <v>0</v>
      </c>
      <c r="G12" s="41"/>
      <c r="H12" s="35"/>
    </row>
    <row r="13" spans="1:8" ht="15" customHeight="1" x14ac:dyDescent="0.35">
      <c r="A13" s="35"/>
      <c r="B13" s="39" t="s">
        <v>92</v>
      </c>
      <c r="C13" s="39" t="s">
        <v>100</v>
      </c>
      <c r="D13" s="39">
        <v>5</v>
      </c>
      <c r="E13" s="39" t="s">
        <v>27</v>
      </c>
      <c r="F13" s="39">
        <f t="shared" si="0"/>
        <v>5</v>
      </c>
      <c r="G13" s="40"/>
      <c r="H13" s="35"/>
    </row>
    <row r="14" spans="1:8" ht="15" customHeight="1" x14ac:dyDescent="0.35">
      <c r="A14" s="35"/>
      <c r="B14" s="37" t="s">
        <v>92</v>
      </c>
      <c r="C14" s="37" t="s">
        <v>101</v>
      </c>
      <c r="D14" s="37">
        <v>5</v>
      </c>
      <c r="E14" s="37" t="s">
        <v>79</v>
      </c>
      <c r="F14" s="37">
        <f t="shared" si="0"/>
        <v>0</v>
      </c>
      <c r="G14" s="41"/>
      <c r="H14" s="35"/>
    </row>
    <row r="16" spans="1:8" ht="15" customHeight="1" x14ac:dyDescent="0.35">
      <c r="A16" s="42">
        <v>2</v>
      </c>
      <c r="B16" s="43" t="s">
        <v>102</v>
      </c>
      <c r="C16" s="44" t="s">
        <v>103</v>
      </c>
      <c r="D16" s="44">
        <v>25</v>
      </c>
      <c r="E16" s="44" t="s">
        <v>27</v>
      </c>
      <c r="F16" s="44">
        <f>IF(E16="Yes",D16,0)</f>
        <v>25</v>
      </c>
      <c r="G16" s="45">
        <f>IFERROR(SUM(F16:F21)/SUM(D16:D21),0)</f>
        <v>0.85</v>
      </c>
      <c r="H16" s="42"/>
    </row>
    <row r="17" spans="1:8" ht="15" customHeight="1" x14ac:dyDescent="0.35">
      <c r="A17" s="42"/>
      <c r="B17" s="46" t="s">
        <v>102</v>
      </c>
      <c r="C17" s="46" t="s">
        <v>104</v>
      </c>
      <c r="D17" s="46">
        <v>25</v>
      </c>
      <c r="E17" s="46" t="s">
        <v>27</v>
      </c>
      <c r="F17" s="46">
        <f>IF(E17="Yes",D17,0)</f>
        <v>25</v>
      </c>
      <c r="G17" s="47"/>
      <c r="H17" s="42"/>
    </row>
    <row r="18" spans="1:8" ht="15" customHeight="1" x14ac:dyDescent="0.35">
      <c r="A18" s="42"/>
      <c r="B18" s="44" t="s">
        <v>102</v>
      </c>
      <c r="C18" s="44" t="s">
        <v>105</v>
      </c>
      <c r="D18" s="44">
        <v>20</v>
      </c>
      <c r="E18" s="44" t="s">
        <v>27</v>
      </c>
      <c r="F18" s="44">
        <f>IF(E18="Yes",D18,0)</f>
        <v>20</v>
      </c>
      <c r="G18" s="48"/>
      <c r="H18" s="42"/>
    </row>
    <row r="19" spans="1:8" ht="15" customHeight="1" x14ac:dyDescent="0.35">
      <c r="A19" s="42"/>
      <c r="B19" s="46" t="s">
        <v>102</v>
      </c>
      <c r="C19" s="46" t="s">
        <v>106</v>
      </c>
      <c r="D19" s="46">
        <v>15</v>
      </c>
      <c r="E19" s="46" t="s">
        <v>79</v>
      </c>
      <c r="F19" s="46">
        <f>IF(E19="Yes",D19,0)</f>
        <v>0</v>
      </c>
      <c r="G19" s="47"/>
      <c r="H19" s="42"/>
    </row>
    <row r="20" spans="1:8" ht="15" customHeight="1" x14ac:dyDescent="0.35">
      <c r="A20" s="42"/>
      <c r="B20" s="44" t="s">
        <v>102</v>
      </c>
      <c r="C20" s="44" t="s">
        <v>107</v>
      </c>
      <c r="D20" s="44">
        <v>15</v>
      </c>
      <c r="E20" s="44" t="s">
        <v>27</v>
      </c>
      <c r="F20" s="44">
        <f>IF(E20="Yes",D20,0)</f>
        <v>15</v>
      </c>
      <c r="G20" s="48"/>
      <c r="H20" s="42"/>
    </row>
    <row r="22" spans="1:8" ht="15" customHeight="1" x14ac:dyDescent="0.35">
      <c r="A22" s="49">
        <v>3</v>
      </c>
      <c r="B22" s="50" t="s">
        <v>108</v>
      </c>
      <c r="C22" s="51" t="s">
        <v>109</v>
      </c>
      <c r="D22" s="51">
        <v>20</v>
      </c>
      <c r="E22" s="51" t="s">
        <v>27</v>
      </c>
      <c r="F22" s="51">
        <f t="shared" ref="F22:F28" si="1">IF(E22="Yes",D22,0)</f>
        <v>20</v>
      </c>
      <c r="G22" s="52">
        <f>IFERROR(SUM(F22:F29)/SUM(D22:D29),0)</f>
        <v>0.8</v>
      </c>
      <c r="H22" s="49"/>
    </row>
    <row r="23" spans="1:8" ht="15" customHeight="1" x14ac:dyDescent="0.35">
      <c r="A23" s="49"/>
      <c r="B23" s="53" t="s">
        <v>108</v>
      </c>
      <c r="C23" s="53" t="s">
        <v>110</v>
      </c>
      <c r="D23" s="53">
        <v>15</v>
      </c>
      <c r="E23" s="53" t="s">
        <v>27</v>
      </c>
      <c r="F23" s="53">
        <f t="shared" si="1"/>
        <v>15</v>
      </c>
      <c r="G23" s="54"/>
      <c r="H23" s="49"/>
    </row>
    <row r="24" spans="1:8" ht="15" customHeight="1" x14ac:dyDescent="0.35">
      <c r="A24" s="49"/>
      <c r="B24" s="51" t="s">
        <v>108</v>
      </c>
      <c r="C24" s="51" t="s">
        <v>111</v>
      </c>
      <c r="D24" s="51">
        <v>15</v>
      </c>
      <c r="E24" s="51" t="s">
        <v>27</v>
      </c>
      <c r="F24" s="51">
        <f t="shared" si="1"/>
        <v>15</v>
      </c>
      <c r="G24" s="55"/>
      <c r="H24" s="49"/>
    </row>
    <row r="25" spans="1:8" ht="15" customHeight="1" x14ac:dyDescent="0.35">
      <c r="A25" s="49"/>
      <c r="B25" s="53" t="s">
        <v>108</v>
      </c>
      <c r="C25" s="53" t="s">
        <v>112</v>
      </c>
      <c r="D25" s="53">
        <v>10</v>
      </c>
      <c r="E25" s="53" t="s">
        <v>79</v>
      </c>
      <c r="F25" s="53">
        <f t="shared" si="1"/>
        <v>0</v>
      </c>
      <c r="G25" s="54"/>
      <c r="H25" s="49"/>
    </row>
    <row r="26" spans="1:8" ht="15" customHeight="1" x14ac:dyDescent="0.35">
      <c r="A26" s="49"/>
      <c r="B26" s="51" t="s">
        <v>108</v>
      </c>
      <c r="C26" s="51" t="s">
        <v>113</v>
      </c>
      <c r="D26" s="51">
        <v>15</v>
      </c>
      <c r="E26" s="51" t="s">
        <v>27</v>
      </c>
      <c r="F26" s="51">
        <f t="shared" si="1"/>
        <v>15</v>
      </c>
      <c r="G26" s="55"/>
      <c r="H26" s="49"/>
    </row>
    <row r="27" spans="1:8" ht="15" customHeight="1" x14ac:dyDescent="0.35">
      <c r="A27" s="49"/>
      <c r="B27" s="53" t="s">
        <v>108</v>
      </c>
      <c r="C27" s="53" t="s">
        <v>114</v>
      </c>
      <c r="D27" s="53">
        <v>15</v>
      </c>
      <c r="E27" s="53" t="s">
        <v>27</v>
      </c>
      <c r="F27" s="53">
        <f t="shared" si="1"/>
        <v>15</v>
      </c>
      <c r="G27" s="54"/>
      <c r="H27" s="49"/>
    </row>
    <row r="28" spans="1:8" ht="15" customHeight="1" x14ac:dyDescent="0.35">
      <c r="A28" s="49"/>
      <c r="B28" s="51" t="s">
        <v>108</v>
      </c>
      <c r="C28" s="51" t="s">
        <v>115</v>
      </c>
      <c r="D28" s="51">
        <v>10</v>
      </c>
      <c r="E28" s="51" t="s">
        <v>79</v>
      </c>
      <c r="F28" s="51">
        <f t="shared" si="1"/>
        <v>0</v>
      </c>
      <c r="G28" s="55"/>
      <c r="H28" s="49"/>
    </row>
    <row r="29" spans="1:8" x14ac:dyDescent="0.35">
      <c r="A29" s="22"/>
      <c r="B29" s="22"/>
      <c r="C29" s="22"/>
      <c r="D29" s="22"/>
      <c r="E29" s="22"/>
      <c r="F29" s="22"/>
      <c r="G29" s="22"/>
      <c r="H29" s="22"/>
    </row>
    <row r="30" spans="1:8" ht="15" customHeight="1" x14ac:dyDescent="0.35">
      <c r="A30" s="24">
        <v>4</v>
      </c>
      <c r="B30" s="25" t="s">
        <v>116</v>
      </c>
      <c r="C30" s="26" t="s">
        <v>117</v>
      </c>
      <c r="D30" s="26">
        <v>25</v>
      </c>
      <c r="E30" s="26" t="s">
        <v>27</v>
      </c>
      <c r="F30" s="26">
        <f t="shared" ref="F30:F35" si="2">IF(E30="Yes",D30,0)</f>
        <v>25</v>
      </c>
      <c r="G30" s="27">
        <f>IFERROR(SUM(F30:F36)/SUM(D30:D36),0)</f>
        <v>0.65</v>
      </c>
      <c r="H30" s="24"/>
    </row>
    <row r="31" spans="1:8" ht="15" customHeight="1" x14ac:dyDescent="0.35">
      <c r="A31" s="24"/>
      <c r="B31" s="28" t="s">
        <v>116</v>
      </c>
      <c r="C31" s="28" t="s">
        <v>118</v>
      </c>
      <c r="D31" s="28">
        <v>25</v>
      </c>
      <c r="E31" s="28" t="s">
        <v>79</v>
      </c>
      <c r="F31" s="28">
        <f t="shared" si="2"/>
        <v>0</v>
      </c>
      <c r="G31" s="29"/>
      <c r="H31" s="24"/>
    </row>
    <row r="32" spans="1:8" ht="15" customHeight="1" x14ac:dyDescent="0.35">
      <c r="A32" s="24"/>
      <c r="B32" s="26" t="s">
        <v>116</v>
      </c>
      <c r="C32" s="26" t="s">
        <v>119</v>
      </c>
      <c r="D32" s="26">
        <v>20</v>
      </c>
      <c r="E32" s="26" t="s">
        <v>27</v>
      </c>
      <c r="F32" s="26">
        <f t="shared" si="2"/>
        <v>20</v>
      </c>
      <c r="G32" s="30"/>
      <c r="H32" s="24"/>
    </row>
    <row r="33" spans="1:8" ht="15" customHeight="1" x14ac:dyDescent="0.35">
      <c r="A33" s="24"/>
      <c r="B33" s="28" t="s">
        <v>116</v>
      </c>
      <c r="C33" s="28" t="s">
        <v>120</v>
      </c>
      <c r="D33" s="28">
        <v>10</v>
      </c>
      <c r="E33" s="28" t="s">
        <v>27</v>
      </c>
      <c r="F33" s="28">
        <f t="shared" si="2"/>
        <v>10</v>
      </c>
      <c r="G33" s="29"/>
      <c r="H33" s="24"/>
    </row>
    <row r="34" spans="1:8" ht="15" customHeight="1" x14ac:dyDescent="0.35">
      <c r="A34" s="24"/>
      <c r="B34" s="26" t="s">
        <v>116</v>
      </c>
      <c r="C34" s="26" t="s">
        <v>121</v>
      </c>
      <c r="D34" s="26">
        <v>10</v>
      </c>
      <c r="E34" s="26" t="s">
        <v>27</v>
      </c>
      <c r="F34" s="26">
        <f t="shared" si="2"/>
        <v>10</v>
      </c>
      <c r="G34" s="30"/>
      <c r="H34" s="24"/>
    </row>
    <row r="35" spans="1:8" ht="15" customHeight="1" x14ac:dyDescent="0.35">
      <c r="A35" s="24"/>
      <c r="B35" s="28" t="s">
        <v>116</v>
      </c>
      <c r="C35" s="28" t="s">
        <v>122</v>
      </c>
      <c r="D35" s="28">
        <v>10</v>
      </c>
      <c r="E35" s="28" t="s">
        <v>79</v>
      </c>
      <c r="F35" s="28">
        <f t="shared" si="2"/>
        <v>0</v>
      </c>
      <c r="G35" s="29"/>
      <c r="H35" s="24"/>
    </row>
    <row r="36" spans="1:8" x14ac:dyDescent="0.35">
      <c r="A36" s="22"/>
      <c r="B36" s="22"/>
      <c r="C36" s="22"/>
      <c r="D36" s="22"/>
      <c r="E36" s="22"/>
      <c r="F36" s="22"/>
      <c r="G36" s="22"/>
      <c r="H36" s="22"/>
    </row>
    <row r="37" spans="1:8" ht="15" customHeight="1" x14ac:dyDescent="0.35">
      <c r="A37" s="42">
        <v>5</v>
      </c>
      <c r="B37" s="57" t="s">
        <v>123</v>
      </c>
      <c r="C37" s="46" t="s">
        <v>124</v>
      </c>
      <c r="D37" s="46">
        <v>20</v>
      </c>
      <c r="E37" s="46" t="s">
        <v>27</v>
      </c>
      <c r="F37" s="46">
        <f t="shared" ref="F37:F42" si="3">IF(E37="Yes",D37,0)</f>
        <v>20</v>
      </c>
      <c r="G37" s="58">
        <f>IFERROR(SUM(F37:F42)/SUM(D37:D42),0)</f>
        <v>0.65</v>
      </c>
      <c r="H37" s="42"/>
    </row>
    <row r="38" spans="1:8" ht="15" customHeight="1" x14ac:dyDescent="0.35">
      <c r="A38" s="42"/>
      <c r="B38" s="44" t="s">
        <v>123</v>
      </c>
      <c r="C38" s="44" t="s">
        <v>125</v>
      </c>
      <c r="D38" s="44">
        <v>20</v>
      </c>
      <c r="E38" s="44" t="s">
        <v>27</v>
      </c>
      <c r="F38" s="44">
        <f t="shared" si="3"/>
        <v>20</v>
      </c>
      <c r="G38" s="48"/>
      <c r="H38" s="42"/>
    </row>
    <row r="39" spans="1:8" ht="15" customHeight="1" x14ac:dyDescent="0.35">
      <c r="A39" s="42"/>
      <c r="B39" s="46" t="s">
        <v>123</v>
      </c>
      <c r="C39" s="46" t="s">
        <v>126</v>
      </c>
      <c r="D39" s="46">
        <v>15</v>
      </c>
      <c r="E39" s="46" t="s">
        <v>27</v>
      </c>
      <c r="F39" s="46">
        <f t="shared" si="3"/>
        <v>15</v>
      </c>
      <c r="G39" s="47"/>
      <c r="H39" s="42"/>
    </row>
    <row r="40" spans="1:8" ht="15" customHeight="1" x14ac:dyDescent="0.35">
      <c r="A40" s="42"/>
      <c r="B40" s="44" t="s">
        <v>123</v>
      </c>
      <c r="C40" s="44" t="s">
        <v>127</v>
      </c>
      <c r="D40" s="44">
        <v>20</v>
      </c>
      <c r="E40" s="44" t="s">
        <v>79</v>
      </c>
      <c r="F40" s="44">
        <f t="shared" si="3"/>
        <v>0</v>
      </c>
      <c r="G40" s="48"/>
      <c r="H40" s="42"/>
    </row>
    <row r="41" spans="1:8" ht="15" customHeight="1" x14ac:dyDescent="0.35">
      <c r="A41" s="42"/>
      <c r="B41" s="46" t="s">
        <v>123</v>
      </c>
      <c r="C41" s="46" t="s">
        <v>128</v>
      </c>
      <c r="D41" s="46">
        <v>10</v>
      </c>
      <c r="E41" s="46" t="s">
        <v>27</v>
      </c>
      <c r="F41" s="46">
        <f t="shared" si="3"/>
        <v>10</v>
      </c>
      <c r="G41" s="47"/>
      <c r="H41" s="42"/>
    </row>
    <row r="42" spans="1:8" ht="15" customHeight="1" x14ac:dyDescent="0.35">
      <c r="A42" s="42"/>
      <c r="B42" s="44" t="s">
        <v>123</v>
      </c>
      <c r="C42" s="44" t="s">
        <v>129</v>
      </c>
      <c r="D42" s="44">
        <v>15</v>
      </c>
      <c r="E42" s="44" t="s">
        <v>79</v>
      </c>
      <c r="F42" s="44">
        <f t="shared" si="3"/>
        <v>0</v>
      </c>
      <c r="G42" s="48"/>
      <c r="H42" s="42"/>
    </row>
  </sheetData>
  <mergeCells count="2">
    <mergeCell ref="B1:H1"/>
    <mergeCell ref="B3:G3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18"/>
  <sheetViews>
    <sheetView zoomScaleNormal="100" workbookViewId="0">
      <selection activeCell="D16" sqref="D16"/>
    </sheetView>
  </sheetViews>
  <sheetFormatPr defaultColWidth="8.6328125" defaultRowHeight="14.5" x14ac:dyDescent="0.35"/>
  <cols>
    <col min="1" max="1" width="5" customWidth="1"/>
    <col min="2" max="2" width="26.7265625" bestFit="1" customWidth="1"/>
    <col min="3" max="3" width="32.08984375" bestFit="1" customWidth="1"/>
    <col min="4" max="4" width="20.6328125" bestFit="1" customWidth="1"/>
    <col min="5" max="8" width="14" customWidth="1"/>
    <col min="9" max="9" width="16" customWidth="1"/>
  </cols>
  <sheetData>
    <row r="1" spans="1:9" ht="17.25" customHeight="1" x14ac:dyDescent="0.4">
      <c r="B1" s="3" t="s">
        <v>130</v>
      </c>
      <c r="C1" s="3"/>
      <c r="D1" s="3"/>
      <c r="E1" s="3"/>
      <c r="F1" s="3"/>
      <c r="G1" s="3"/>
      <c r="H1" s="3"/>
      <c r="I1" s="3"/>
    </row>
    <row r="3" spans="1:9" ht="26.25" customHeight="1" x14ac:dyDescent="0.6">
      <c r="B3" s="2" t="s">
        <v>131</v>
      </c>
      <c r="C3" s="2"/>
      <c r="D3" s="2"/>
      <c r="E3" s="2"/>
      <c r="F3" s="2"/>
      <c r="G3" s="2"/>
      <c r="H3" s="2"/>
      <c r="I3" s="6">
        <f>IFERROR(SUM(G6:G100)/SUM(F6:F100),0)</f>
        <v>0.54545454545454541</v>
      </c>
    </row>
    <row r="5" spans="1:9" ht="26.25" customHeight="1" x14ac:dyDescent="0.35">
      <c r="A5" s="7"/>
      <c r="B5" s="7" t="s">
        <v>132</v>
      </c>
      <c r="C5" s="7" t="s">
        <v>133</v>
      </c>
      <c r="D5" s="7" t="s">
        <v>134</v>
      </c>
      <c r="E5" s="7" t="s">
        <v>135</v>
      </c>
      <c r="F5" s="7" t="s">
        <v>136</v>
      </c>
      <c r="G5" s="7" t="s">
        <v>137</v>
      </c>
      <c r="H5" s="7" t="s">
        <v>138</v>
      </c>
      <c r="I5" s="7"/>
    </row>
    <row r="6" spans="1:9" ht="15" customHeight="1" x14ac:dyDescent="0.35">
      <c r="A6" s="22">
        <v>1</v>
      </c>
      <c r="B6" s="32" t="s">
        <v>139</v>
      </c>
      <c r="C6" s="33" t="s">
        <v>140</v>
      </c>
      <c r="D6" s="33" t="s">
        <v>141</v>
      </c>
      <c r="E6" s="33">
        <v>12</v>
      </c>
      <c r="F6" s="33">
        <v>9</v>
      </c>
      <c r="G6" s="33">
        <f t="shared" ref="G6:G17" si="0">E6-F6</f>
        <v>3</v>
      </c>
      <c r="H6" s="59">
        <f t="shared" ref="H6:H18" si="1">IFERROR(F6/E6,0)</f>
        <v>0.75</v>
      </c>
      <c r="I6" s="22"/>
    </row>
    <row r="7" spans="1:9" ht="15" customHeight="1" x14ac:dyDescent="0.35">
      <c r="A7" s="22">
        <v>2</v>
      </c>
      <c r="B7" s="56" t="s">
        <v>142</v>
      </c>
      <c r="C7" s="34" t="s">
        <v>143</v>
      </c>
      <c r="D7" s="34" t="s">
        <v>144</v>
      </c>
      <c r="E7" s="34">
        <v>15</v>
      </c>
      <c r="F7" s="34">
        <v>10</v>
      </c>
      <c r="G7" s="34">
        <f t="shared" si="0"/>
        <v>5</v>
      </c>
      <c r="H7" s="60">
        <f t="shared" si="1"/>
        <v>0.66666666666666663</v>
      </c>
      <c r="I7" s="22"/>
    </row>
    <row r="8" spans="1:9" ht="15" customHeight="1" x14ac:dyDescent="0.35">
      <c r="A8" s="22">
        <v>3</v>
      </c>
      <c r="B8" s="32" t="s">
        <v>145</v>
      </c>
      <c r="C8" s="33" t="s">
        <v>146</v>
      </c>
      <c r="D8" s="33" t="s">
        <v>147</v>
      </c>
      <c r="E8" s="33">
        <v>10</v>
      </c>
      <c r="F8" s="33">
        <v>7</v>
      </c>
      <c r="G8" s="33">
        <f t="shared" si="0"/>
        <v>3</v>
      </c>
      <c r="H8" s="59">
        <f t="shared" si="1"/>
        <v>0.7</v>
      </c>
      <c r="I8" s="22"/>
    </row>
    <row r="9" spans="1:9" ht="15" customHeight="1" x14ac:dyDescent="0.35">
      <c r="A9" s="22">
        <v>4</v>
      </c>
      <c r="B9" s="56" t="s">
        <v>148</v>
      </c>
      <c r="C9" s="34" t="s">
        <v>149</v>
      </c>
      <c r="D9" s="34" t="s">
        <v>144</v>
      </c>
      <c r="E9" s="34">
        <v>8</v>
      </c>
      <c r="F9" s="34">
        <v>5</v>
      </c>
      <c r="G9" s="34">
        <f t="shared" si="0"/>
        <v>3</v>
      </c>
      <c r="H9" s="60">
        <f t="shared" si="1"/>
        <v>0.625</v>
      </c>
      <c r="I9" s="22"/>
    </row>
    <row r="10" spans="1:9" ht="15" customHeight="1" x14ac:dyDescent="0.35">
      <c r="A10" s="22">
        <v>5</v>
      </c>
      <c r="B10" s="32" t="s">
        <v>150</v>
      </c>
      <c r="C10" s="33" t="s">
        <v>151</v>
      </c>
      <c r="D10" s="33" t="s">
        <v>152</v>
      </c>
      <c r="E10" s="33">
        <v>14</v>
      </c>
      <c r="F10" s="33">
        <v>8</v>
      </c>
      <c r="G10" s="33">
        <f t="shared" si="0"/>
        <v>6</v>
      </c>
      <c r="H10" s="59">
        <f t="shared" si="1"/>
        <v>0.5714285714285714</v>
      </c>
      <c r="I10" s="22"/>
    </row>
    <row r="11" spans="1:9" ht="15" customHeight="1" x14ac:dyDescent="0.35">
      <c r="A11" s="22">
        <v>6</v>
      </c>
      <c r="B11" s="56" t="s">
        <v>153</v>
      </c>
      <c r="C11" s="34" t="s">
        <v>154</v>
      </c>
      <c r="D11" s="34" t="s">
        <v>155</v>
      </c>
      <c r="E11" s="34">
        <v>10</v>
      </c>
      <c r="F11" s="34">
        <v>7</v>
      </c>
      <c r="G11" s="34">
        <f t="shared" si="0"/>
        <v>3</v>
      </c>
      <c r="H11" s="60">
        <f t="shared" si="1"/>
        <v>0.7</v>
      </c>
      <c r="I11" s="22"/>
    </row>
    <row r="12" spans="1:9" ht="15" customHeight="1" x14ac:dyDescent="0.35">
      <c r="A12" s="22">
        <v>7</v>
      </c>
      <c r="B12" s="32" t="s">
        <v>156</v>
      </c>
      <c r="C12" s="33" t="s">
        <v>157</v>
      </c>
      <c r="D12" s="33" t="s">
        <v>158</v>
      </c>
      <c r="E12" s="33">
        <v>8</v>
      </c>
      <c r="F12" s="33">
        <v>4</v>
      </c>
      <c r="G12" s="33">
        <f t="shared" si="0"/>
        <v>4</v>
      </c>
      <c r="H12" s="59">
        <f t="shared" si="1"/>
        <v>0.5</v>
      </c>
      <c r="I12" s="22"/>
    </row>
    <row r="13" spans="1:9" ht="15" customHeight="1" x14ac:dyDescent="0.35">
      <c r="A13" s="22">
        <v>8</v>
      </c>
      <c r="B13" s="56" t="s">
        <v>159</v>
      </c>
      <c r="C13" s="34" t="s">
        <v>160</v>
      </c>
      <c r="D13" s="34" t="s">
        <v>161</v>
      </c>
      <c r="E13" s="34">
        <v>10</v>
      </c>
      <c r="F13" s="34">
        <v>6</v>
      </c>
      <c r="G13" s="34">
        <f t="shared" si="0"/>
        <v>4</v>
      </c>
      <c r="H13" s="60">
        <f t="shared" si="1"/>
        <v>0.6</v>
      </c>
      <c r="I13" s="22"/>
    </row>
    <row r="14" spans="1:9" ht="15" customHeight="1" x14ac:dyDescent="0.35">
      <c r="A14" s="22">
        <v>9</v>
      </c>
      <c r="B14" s="32" t="s">
        <v>162</v>
      </c>
      <c r="C14" s="33" t="s">
        <v>163</v>
      </c>
      <c r="D14" s="33" t="s">
        <v>164</v>
      </c>
      <c r="E14" s="33">
        <v>6</v>
      </c>
      <c r="F14" s="33">
        <v>3</v>
      </c>
      <c r="G14" s="33">
        <f t="shared" si="0"/>
        <v>3</v>
      </c>
      <c r="H14" s="59">
        <f t="shared" si="1"/>
        <v>0.5</v>
      </c>
      <c r="I14" s="22"/>
    </row>
    <row r="15" spans="1:9" ht="15" customHeight="1" x14ac:dyDescent="0.35">
      <c r="A15" s="22">
        <v>10</v>
      </c>
      <c r="B15" s="56" t="s">
        <v>165</v>
      </c>
      <c r="C15" s="34" t="s">
        <v>166</v>
      </c>
      <c r="D15" s="34" t="s">
        <v>167</v>
      </c>
      <c r="E15" s="34">
        <v>12</v>
      </c>
      <c r="F15" s="34">
        <v>9</v>
      </c>
      <c r="G15" s="34">
        <f t="shared" si="0"/>
        <v>3</v>
      </c>
      <c r="H15" s="60">
        <f t="shared" si="1"/>
        <v>0.75</v>
      </c>
      <c r="I15" s="22"/>
    </row>
    <row r="16" spans="1:9" ht="15" customHeight="1" x14ac:dyDescent="0.35">
      <c r="A16" s="22">
        <v>11</v>
      </c>
      <c r="B16" s="32" t="s">
        <v>168</v>
      </c>
      <c r="C16" s="33" t="s">
        <v>169</v>
      </c>
      <c r="D16" s="33" t="s">
        <v>170</v>
      </c>
      <c r="E16" s="33">
        <v>8</v>
      </c>
      <c r="F16" s="33">
        <v>4</v>
      </c>
      <c r="G16" s="33">
        <f t="shared" si="0"/>
        <v>4</v>
      </c>
      <c r="H16" s="59">
        <f t="shared" si="1"/>
        <v>0.5</v>
      </c>
      <c r="I16" s="22"/>
    </row>
    <row r="17" spans="1:9" ht="15" customHeight="1" x14ac:dyDescent="0.35">
      <c r="A17" s="22">
        <v>12</v>
      </c>
      <c r="B17" s="56" t="s">
        <v>171</v>
      </c>
      <c r="C17" s="34" t="s">
        <v>172</v>
      </c>
      <c r="D17" s="34" t="s">
        <v>173</v>
      </c>
      <c r="E17" s="34">
        <v>6</v>
      </c>
      <c r="F17" s="34">
        <v>5</v>
      </c>
      <c r="G17" s="34">
        <f t="shared" si="0"/>
        <v>1</v>
      </c>
      <c r="H17" s="60">
        <f t="shared" si="1"/>
        <v>0.83333333333333337</v>
      </c>
      <c r="I17" s="22"/>
    </row>
    <row r="18" spans="1:9" ht="15" customHeight="1" x14ac:dyDescent="0.35">
      <c r="A18" s="7"/>
      <c r="B18" s="61" t="s">
        <v>174</v>
      </c>
      <c r="C18" s="61"/>
      <c r="D18" s="61"/>
      <c r="E18" s="61">
        <f>SUM(E6:E17)</f>
        <v>119</v>
      </c>
      <c r="F18" s="61">
        <f>SUM(F6:F17)</f>
        <v>77</v>
      </c>
      <c r="G18" s="61">
        <f>SUM(G6:G17)</f>
        <v>42</v>
      </c>
      <c r="H18" s="62">
        <f t="shared" si="1"/>
        <v>0.6470588235294118</v>
      </c>
      <c r="I18" s="22"/>
    </row>
  </sheetData>
  <mergeCells count="2">
    <mergeCell ref="B1:I1"/>
    <mergeCell ref="B3:H3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G33"/>
  <sheetViews>
    <sheetView topLeftCell="A17" zoomScaleNormal="100" workbookViewId="0">
      <selection activeCell="H29" sqref="H29"/>
    </sheetView>
  </sheetViews>
  <sheetFormatPr defaultColWidth="8.6328125" defaultRowHeight="14.5" x14ac:dyDescent="0.35"/>
  <cols>
    <col min="1" max="1" width="5" customWidth="1"/>
    <col min="2" max="2" width="28" customWidth="1"/>
    <col min="3" max="3" width="22" customWidth="1"/>
    <col min="4" max="6" width="16" customWidth="1"/>
    <col min="7" max="7" width="28.90625" bestFit="1" customWidth="1"/>
    <col min="8" max="8" width="30" customWidth="1"/>
  </cols>
  <sheetData>
    <row r="1" spans="2:7" ht="17.25" customHeight="1" x14ac:dyDescent="0.4">
      <c r="B1" s="3" t="s">
        <v>175</v>
      </c>
      <c r="C1" s="3"/>
      <c r="D1" s="3"/>
      <c r="E1" s="3"/>
      <c r="F1" s="3"/>
      <c r="G1" s="3"/>
    </row>
    <row r="3" spans="2:7" ht="26.25" customHeight="1" x14ac:dyDescent="0.6">
      <c r="B3" s="2" t="s">
        <v>176</v>
      </c>
      <c r="C3" s="2"/>
      <c r="D3" s="2"/>
      <c r="E3" s="2"/>
      <c r="F3" s="2"/>
      <c r="G3" s="6">
        <f>IFERROR(AVERAGE(F22,G32),0)</f>
        <v>0.63182539682539685</v>
      </c>
    </row>
    <row r="5" spans="2:7" ht="15" customHeight="1" x14ac:dyDescent="0.35">
      <c r="B5" s="1" t="s">
        <v>177</v>
      </c>
      <c r="C5" s="1"/>
      <c r="D5" s="1"/>
      <c r="E5" s="1"/>
      <c r="F5" s="1"/>
      <c r="G5" s="1"/>
    </row>
    <row r="6" spans="2:7" ht="15" customHeight="1" x14ac:dyDescent="0.35">
      <c r="B6" s="7" t="s">
        <v>178</v>
      </c>
      <c r="C6" s="7" t="s">
        <v>179</v>
      </c>
      <c r="D6" s="7" t="s">
        <v>180</v>
      </c>
      <c r="E6" s="7" t="s">
        <v>181</v>
      </c>
      <c r="F6" s="7" t="s">
        <v>182</v>
      </c>
      <c r="G6" s="7" t="s">
        <v>183</v>
      </c>
    </row>
    <row r="7" spans="2:7" ht="15" customHeight="1" x14ac:dyDescent="0.35">
      <c r="B7" s="33" t="s">
        <v>184</v>
      </c>
      <c r="C7" s="33" t="s">
        <v>185</v>
      </c>
      <c r="D7" s="33" t="s">
        <v>27</v>
      </c>
      <c r="E7" s="33" t="s">
        <v>27</v>
      </c>
      <c r="F7" s="33" t="s">
        <v>186</v>
      </c>
      <c r="G7" s="33" t="s">
        <v>187</v>
      </c>
    </row>
    <row r="8" spans="2:7" ht="15" customHeight="1" x14ac:dyDescent="0.35">
      <c r="B8" s="34" t="s">
        <v>188</v>
      </c>
      <c r="C8" s="34" t="s">
        <v>189</v>
      </c>
      <c r="D8" s="34" t="s">
        <v>27</v>
      </c>
      <c r="E8" s="34" t="s">
        <v>27</v>
      </c>
      <c r="F8" s="34" t="s">
        <v>186</v>
      </c>
      <c r="G8" s="34" t="s">
        <v>190</v>
      </c>
    </row>
    <row r="9" spans="2:7" ht="15" customHeight="1" x14ac:dyDescent="0.35">
      <c r="B9" s="33" t="s">
        <v>191</v>
      </c>
      <c r="C9" s="33" t="s">
        <v>192</v>
      </c>
      <c r="D9" s="33" t="s">
        <v>27</v>
      </c>
      <c r="E9" s="33" t="s">
        <v>79</v>
      </c>
      <c r="F9" s="33" t="s">
        <v>193</v>
      </c>
      <c r="G9" s="33" t="s">
        <v>194</v>
      </c>
    </row>
    <row r="10" spans="2:7" ht="15" customHeight="1" x14ac:dyDescent="0.35">
      <c r="B10" s="34" t="s">
        <v>195</v>
      </c>
      <c r="C10" s="34" t="s">
        <v>196</v>
      </c>
      <c r="D10" s="34" t="s">
        <v>27</v>
      </c>
      <c r="E10" s="34" t="s">
        <v>27</v>
      </c>
      <c r="F10" s="34" t="s">
        <v>186</v>
      </c>
      <c r="G10" s="34" t="s">
        <v>197</v>
      </c>
    </row>
    <row r="11" spans="2:7" ht="15" customHeight="1" x14ac:dyDescent="0.35">
      <c r="B11" s="33" t="s">
        <v>198</v>
      </c>
      <c r="C11" s="33" t="s">
        <v>199</v>
      </c>
      <c r="D11" s="33" t="s">
        <v>27</v>
      </c>
      <c r="E11" s="33" t="s">
        <v>27</v>
      </c>
      <c r="F11" s="33" t="s">
        <v>186</v>
      </c>
      <c r="G11" s="33" t="s">
        <v>200</v>
      </c>
    </row>
    <row r="12" spans="2:7" ht="15" customHeight="1" x14ac:dyDescent="0.35">
      <c r="B12" s="34" t="s">
        <v>201</v>
      </c>
      <c r="C12" s="34" t="s">
        <v>202</v>
      </c>
      <c r="D12" s="34" t="s">
        <v>27</v>
      </c>
      <c r="E12" s="34" t="s">
        <v>79</v>
      </c>
      <c r="F12" s="34" t="s">
        <v>193</v>
      </c>
      <c r="G12" s="34" t="s">
        <v>203</v>
      </c>
    </row>
    <row r="13" spans="2:7" ht="15" customHeight="1" x14ac:dyDescent="0.35">
      <c r="B13" s="33" t="s">
        <v>204</v>
      </c>
      <c r="C13" s="33" t="s">
        <v>205</v>
      </c>
      <c r="D13" s="33" t="s">
        <v>27</v>
      </c>
      <c r="E13" s="33" t="s">
        <v>27</v>
      </c>
      <c r="F13" s="33" t="s">
        <v>186</v>
      </c>
      <c r="G13" s="33" t="s">
        <v>206</v>
      </c>
    </row>
    <row r="14" spans="2:7" ht="15" customHeight="1" x14ac:dyDescent="0.35">
      <c r="B14" s="34" t="s">
        <v>207</v>
      </c>
      <c r="C14" s="34" t="s">
        <v>208</v>
      </c>
      <c r="D14" s="34" t="s">
        <v>27</v>
      </c>
      <c r="E14" s="34" t="s">
        <v>27</v>
      </c>
      <c r="F14" s="34" t="s">
        <v>186</v>
      </c>
      <c r="G14" s="34" t="s">
        <v>209</v>
      </c>
    </row>
    <row r="15" spans="2:7" ht="15" customHeight="1" x14ac:dyDescent="0.35">
      <c r="B15" s="33" t="s">
        <v>210</v>
      </c>
      <c r="C15" s="33" t="s">
        <v>211</v>
      </c>
      <c r="D15" s="33" t="s">
        <v>27</v>
      </c>
      <c r="E15" s="33" t="s">
        <v>79</v>
      </c>
      <c r="F15" s="33" t="s">
        <v>193</v>
      </c>
      <c r="G15" s="33" t="s">
        <v>212</v>
      </c>
    </row>
    <row r="16" spans="2:7" ht="15" customHeight="1" x14ac:dyDescent="0.35">
      <c r="B16" s="34" t="s">
        <v>213</v>
      </c>
      <c r="C16" s="34" t="s">
        <v>214</v>
      </c>
      <c r="D16" s="34" t="s">
        <v>27</v>
      </c>
      <c r="E16" s="34" t="s">
        <v>27</v>
      </c>
      <c r="F16" s="34" t="s">
        <v>186</v>
      </c>
      <c r="G16" s="34" t="s">
        <v>215</v>
      </c>
    </row>
    <row r="17" spans="2:7" ht="15" customHeight="1" x14ac:dyDescent="0.35">
      <c r="B17" s="33" t="s">
        <v>216</v>
      </c>
      <c r="C17" s="33" t="s">
        <v>217</v>
      </c>
      <c r="D17" s="33" t="s">
        <v>27</v>
      </c>
      <c r="E17" s="33" t="s">
        <v>79</v>
      </c>
      <c r="F17" s="33" t="s">
        <v>193</v>
      </c>
      <c r="G17" s="33" t="s">
        <v>218</v>
      </c>
    </row>
    <row r="18" spans="2:7" ht="15" customHeight="1" x14ac:dyDescent="0.35">
      <c r="B18" s="34" t="s">
        <v>219</v>
      </c>
      <c r="C18" s="34" t="s">
        <v>220</v>
      </c>
      <c r="D18" s="34" t="s">
        <v>27</v>
      </c>
      <c r="E18" s="34" t="s">
        <v>27</v>
      </c>
      <c r="F18" s="34" t="s">
        <v>186</v>
      </c>
      <c r="G18" s="34" t="s">
        <v>221</v>
      </c>
    </row>
    <row r="19" spans="2:7" ht="15" customHeight="1" x14ac:dyDescent="0.35">
      <c r="B19" s="33" t="s">
        <v>222</v>
      </c>
      <c r="C19" s="33" t="s">
        <v>223</v>
      </c>
      <c r="D19" s="33" t="s">
        <v>27</v>
      </c>
      <c r="E19" s="33" t="s">
        <v>27</v>
      </c>
      <c r="F19" s="33" t="s">
        <v>186</v>
      </c>
      <c r="G19" s="33" t="s">
        <v>224</v>
      </c>
    </row>
    <row r="20" spans="2:7" ht="15" customHeight="1" x14ac:dyDescent="0.35">
      <c r="B20" s="34" t="s">
        <v>225</v>
      </c>
      <c r="C20" s="34" t="s">
        <v>226</v>
      </c>
      <c r="D20" s="34" t="s">
        <v>27</v>
      </c>
      <c r="E20" s="34" t="s">
        <v>79</v>
      </c>
      <c r="F20" s="34" t="s">
        <v>193</v>
      </c>
      <c r="G20" s="34" t="s">
        <v>227</v>
      </c>
    </row>
    <row r="21" spans="2:7" ht="15" customHeight="1" x14ac:dyDescent="0.35">
      <c r="B21" s="33" t="s">
        <v>228</v>
      </c>
      <c r="C21" s="33" t="s">
        <v>229</v>
      </c>
      <c r="D21" s="33" t="s">
        <v>27</v>
      </c>
      <c r="E21" s="33" t="s">
        <v>27</v>
      </c>
      <c r="F21" s="33" t="s">
        <v>186</v>
      </c>
      <c r="G21" s="33" t="s">
        <v>230</v>
      </c>
    </row>
    <row r="22" spans="2:7" ht="15" customHeight="1" x14ac:dyDescent="0.35">
      <c r="B22" s="23" t="s">
        <v>231</v>
      </c>
      <c r="C22" s="22"/>
      <c r="D22" s="22"/>
      <c r="E22" s="22"/>
      <c r="F22" s="63">
        <f>COUNTIF(F7:F21,"Pass")/COUNTA(F7:F21)</f>
        <v>0.66666666666666663</v>
      </c>
      <c r="G22" s="22"/>
    </row>
    <row r="25" spans="2:7" ht="15" customHeight="1" x14ac:dyDescent="0.35">
      <c r="B25" s="64" t="s">
        <v>232</v>
      </c>
      <c r="C25" s="64"/>
      <c r="D25" s="64"/>
      <c r="E25" s="64"/>
      <c r="F25" s="64"/>
      <c r="G25" s="64"/>
    </row>
    <row r="26" spans="2:7" ht="26.25" customHeight="1" x14ac:dyDescent="0.35">
      <c r="B26" s="7" t="s">
        <v>233</v>
      </c>
      <c r="C26" s="7" t="s">
        <v>234</v>
      </c>
      <c r="D26" s="7" t="s">
        <v>235</v>
      </c>
      <c r="E26" s="7" t="s">
        <v>236</v>
      </c>
      <c r="F26" s="7" t="s">
        <v>237</v>
      </c>
      <c r="G26" s="65">
        <f t="shared" ref="G26:G31" si="0">IFERROR(F26/E26,0)</f>
        <v>0</v>
      </c>
    </row>
    <row r="27" spans="2:7" ht="15" customHeight="1" x14ac:dyDescent="0.35">
      <c r="B27" s="32" t="s">
        <v>238</v>
      </c>
      <c r="C27" s="33">
        <v>120</v>
      </c>
      <c r="D27" s="33">
        <v>85</v>
      </c>
      <c r="E27" s="33">
        <v>40</v>
      </c>
      <c r="F27" s="33">
        <v>28</v>
      </c>
      <c r="G27" s="59">
        <f t="shared" si="0"/>
        <v>0.7</v>
      </c>
    </row>
    <row r="28" spans="2:7" ht="15" customHeight="1" x14ac:dyDescent="0.35">
      <c r="B28" s="56" t="s">
        <v>239</v>
      </c>
      <c r="C28" s="34">
        <v>95</v>
      </c>
      <c r="D28" s="34">
        <v>70</v>
      </c>
      <c r="E28" s="34">
        <v>35</v>
      </c>
      <c r="F28" s="34">
        <v>25</v>
      </c>
      <c r="G28" s="60">
        <f t="shared" si="0"/>
        <v>0.7142857142857143</v>
      </c>
    </row>
    <row r="29" spans="2:7" ht="15" customHeight="1" x14ac:dyDescent="0.35">
      <c r="B29" s="32" t="s">
        <v>240</v>
      </c>
      <c r="C29" s="33">
        <v>80</v>
      </c>
      <c r="D29" s="33">
        <v>55</v>
      </c>
      <c r="E29" s="33">
        <v>25</v>
      </c>
      <c r="F29" s="33">
        <v>18</v>
      </c>
      <c r="G29" s="59">
        <f t="shared" si="0"/>
        <v>0.72</v>
      </c>
    </row>
    <row r="30" spans="2:7" ht="15" customHeight="1" x14ac:dyDescent="0.35">
      <c r="B30" s="56" t="s">
        <v>241</v>
      </c>
      <c r="C30" s="34">
        <v>65</v>
      </c>
      <c r="D30" s="34">
        <v>50</v>
      </c>
      <c r="E30" s="34">
        <v>30</v>
      </c>
      <c r="F30" s="34">
        <v>22</v>
      </c>
      <c r="G30" s="60">
        <f t="shared" si="0"/>
        <v>0.73333333333333328</v>
      </c>
    </row>
    <row r="31" spans="2:7" ht="15" customHeight="1" x14ac:dyDescent="0.35">
      <c r="B31" s="32" t="s">
        <v>242</v>
      </c>
      <c r="C31" s="33">
        <v>55</v>
      </c>
      <c r="D31" s="33">
        <v>45</v>
      </c>
      <c r="E31" s="33">
        <v>28</v>
      </c>
      <c r="F31" s="33">
        <v>20</v>
      </c>
      <c r="G31" s="59">
        <f t="shared" si="0"/>
        <v>0.7142857142857143</v>
      </c>
    </row>
    <row r="32" spans="2:7" ht="15" customHeight="1" x14ac:dyDescent="0.35">
      <c r="B32" s="56" t="s">
        <v>243</v>
      </c>
      <c r="C32" s="34">
        <v>40</v>
      </c>
      <c r="D32" s="34">
        <v>35</v>
      </c>
      <c r="E32" s="34">
        <v>20</v>
      </c>
      <c r="F32" s="34">
        <v>15</v>
      </c>
      <c r="G32" s="60">
        <f>AVERAGE(G26:G31)</f>
        <v>0.59698412698412706</v>
      </c>
    </row>
    <row r="33" spans="2:7" ht="15" customHeight="1" x14ac:dyDescent="0.35">
      <c r="B33" s="23" t="s">
        <v>244</v>
      </c>
      <c r="C33" s="22"/>
      <c r="D33" s="22"/>
      <c r="E33" s="22"/>
      <c r="F33" s="22"/>
      <c r="G33" s="66">
        <f>AVERAGE(G27:G32)</f>
        <v>0.69648148148148159</v>
      </c>
    </row>
  </sheetData>
  <mergeCells count="4">
    <mergeCell ref="B1:G1"/>
    <mergeCell ref="B3:F3"/>
    <mergeCell ref="B5:G5"/>
    <mergeCell ref="B25:G25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B1:H13"/>
  <sheetViews>
    <sheetView zoomScaleNormal="100" workbookViewId="0">
      <selection activeCell="C15" sqref="C15"/>
    </sheetView>
  </sheetViews>
  <sheetFormatPr defaultColWidth="8.6328125" defaultRowHeight="14.5" x14ac:dyDescent="0.35"/>
  <cols>
    <col min="1" max="1" width="5" customWidth="1"/>
    <col min="2" max="2" width="8" customWidth="1"/>
    <col min="3" max="3" width="48.1796875" bestFit="1" customWidth="1"/>
    <col min="4" max="4" width="18" customWidth="1"/>
    <col min="5" max="6" width="14" customWidth="1"/>
    <col min="7" max="7" width="18" customWidth="1"/>
    <col min="8" max="8" width="30" customWidth="1"/>
  </cols>
  <sheetData>
    <row r="1" spans="2:8" ht="17.25" customHeight="1" x14ac:dyDescent="0.4">
      <c r="B1" s="3" t="s">
        <v>245</v>
      </c>
      <c r="C1" s="3"/>
      <c r="D1" s="3"/>
      <c r="E1" s="3"/>
      <c r="F1" s="3"/>
      <c r="G1" s="3"/>
      <c r="H1" s="3"/>
    </row>
    <row r="3" spans="2:8" ht="15" customHeight="1" x14ac:dyDescent="0.35">
      <c r="B3" s="7" t="s">
        <v>246</v>
      </c>
      <c r="C3" s="7" t="s">
        <v>247</v>
      </c>
      <c r="D3" s="7" t="s">
        <v>248</v>
      </c>
      <c r="E3" s="7" t="s">
        <v>249</v>
      </c>
      <c r="F3" s="7" t="s">
        <v>250</v>
      </c>
      <c r="G3" s="7" t="s">
        <v>251</v>
      </c>
      <c r="H3" s="7" t="s">
        <v>4</v>
      </c>
    </row>
    <row r="4" spans="2:8" ht="15" customHeight="1" x14ac:dyDescent="0.35">
      <c r="B4" s="33">
        <v>1</v>
      </c>
      <c r="C4" s="33" t="s">
        <v>252</v>
      </c>
      <c r="D4" s="33" t="s">
        <v>23</v>
      </c>
      <c r="E4" s="33" t="s">
        <v>31</v>
      </c>
      <c r="F4" s="33" t="s">
        <v>253</v>
      </c>
      <c r="G4" s="33" t="s">
        <v>254</v>
      </c>
      <c r="H4" s="33" t="s">
        <v>255</v>
      </c>
    </row>
    <row r="5" spans="2:8" ht="15" customHeight="1" x14ac:dyDescent="0.35">
      <c r="B5" s="34">
        <v>2</v>
      </c>
      <c r="C5" s="34" t="s">
        <v>256</v>
      </c>
      <c r="D5" s="34" t="s">
        <v>23</v>
      </c>
      <c r="E5" s="34" t="s">
        <v>26</v>
      </c>
      <c r="F5" s="34" t="s">
        <v>257</v>
      </c>
      <c r="G5" s="34" t="s">
        <v>258</v>
      </c>
      <c r="H5" s="34" t="s">
        <v>259</v>
      </c>
    </row>
    <row r="6" spans="2:8" ht="15" customHeight="1" x14ac:dyDescent="0.35">
      <c r="B6" s="33">
        <v>3</v>
      </c>
      <c r="C6" s="33" t="s">
        <v>260</v>
      </c>
      <c r="D6" s="33" t="s">
        <v>261</v>
      </c>
      <c r="E6" s="33" t="s">
        <v>26</v>
      </c>
      <c r="F6" s="33" t="s">
        <v>262</v>
      </c>
      <c r="G6" s="33" t="s">
        <v>263</v>
      </c>
      <c r="H6" s="33" t="s">
        <v>255</v>
      </c>
    </row>
    <row r="7" spans="2:8" ht="15" customHeight="1" x14ac:dyDescent="0.35">
      <c r="B7" s="34">
        <v>4</v>
      </c>
      <c r="C7" s="34" t="s">
        <v>264</v>
      </c>
      <c r="D7" s="34" t="s">
        <v>261</v>
      </c>
      <c r="E7" s="34" t="s">
        <v>31</v>
      </c>
      <c r="F7" s="34" t="s">
        <v>265</v>
      </c>
      <c r="G7" s="34" t="s">
        <v>266</v>
      </c>
      <c r="H7" s="34" t="s">
        <v>259</v>
      </c>
    </row>
    <row r="8" spans="2:8" ht="15" customHeight="1" x14ac:dyDescent="0.35">
      <c r="B8" s="33">
        <v>5</v>
      </c>
      <c r="C8" s="33" t="s">
        <v>267</v>
      </c>
      <c r="D8" s="33" t="s">
        <v>261</v>
      </c>
      <c r="E8" s="33" t="s">
        <v>31</v>
      </c>
      <c r="F8" s="33" t="s">
        <v>268</v>
      </c>
      <c r="G8" s="33" t="s">
        <v>269</v>
      </c>
      <c r="H8" s="33" t="s">
        <v>270</v>
      </c>
    </row>
    <row r="9" spans="2:8" ht="15" customHeight="1" x14ac:dyDescent="0.35">
      <c r="B9" s="34">
        <v>6</v>
      </c>
      <c r="C9" s="34" t="s">
        <v>271</v>
      </c>
      <c r="D9" s="34" t="s">
        <v>261</v>
      </c>
      <c r="E9" s="34" t="s">
        <v>26</v>
      </c>
      <c r="F9" s="34" t="s">
        <v>262</v>
      </c>
      <c r="G9" s="34" t="s">
        <v>263</v>
      </c>
      <c r="H9" s="34" t="s">
        <v>255</v>
      </c>
    </row>
    <row r="10" spans="2:8" ht="15" customHeight="1" x14ac:dyDescent="0.35">
      <c r="B10" s="33">
        <v>7</v>
      </c>
      <c r="C10" s="33" t="s">
        <v>272</v>
      </c>
      <c r="D10" s="33" t="s">
        <v>273</v>
      </c>
      <c r="E10" s="33" t="s">
        <v>69</v>
      </c>
      <c r="F10" s="33" t="s">
        <v>274</v>
      </c>
      <c r="G10" s="33" t="s">
        <v>275</v>
      </c>
      <c r="H10" s="33" t="s">
        <v>270</v>
      </c>
    </row>
    <row r="11" spans="2:8" ht="15" customHeight="1" x14ac:dyDescent="0.35">
      <c r="B11" s="34">
        <v>8</v>
      </c>
      <c r="C11" s="34" t="s">
        <v>276</v>
      </c>
      <c r="D11" s="34" t="s">
        <v>23</v>
      </c>
      <c r="E11" s="34" t="s">
        <v>31</v>
      </c>
      <c r="F11" s="34" t="s">
        <v>277</v>
      </c>
      <c r="G11" s="34" t="s">
        <v>278</v>
      </c>
      <c r="H11" s="34" t="s">
        <v>259</v>
      </c>
    </row>
    <row r="12" spans="2:8" ht="15" customHeight="1" x14ac:dyDescent="0.35">
      <c r="B12" s="33">
        <v>9</v>
      </c>
      <c r="C12" s="33" t="s">
        <v>279</v>
      </c>
      <c r="D12" s="33" t="s">
        <v>280</v>
      </c>
      <c r="E12" s="33" t="s">
        <v>31</v>
      </c>
      <c r="F12" s="33" t="s">
        <v>281</v>
      </c>
      <c r="G12" s="33" t="s">
        <v>266</v>
      </c>
      <c r="H12" s="33" t="s">
        <v>255</v>
      </c>
    </row>
    <row r="13" spans="2:8" ht="15" customHeight="1" x14ac:dyDescent="0.35">
      <c r="B13" s="34">
        <v>10</v>
      </c>
      <c r="C13" s="34" t="s">
        <v>282</v>
      </c>
      <c r="D13" s="34" t="s">
        <v>280</v>
      </c>
      <c r="E13" s="34" t="s">
        <v>69</v>
      </c>
      <c r="F13" s="34" t="s">
        <v>283</v>
      </c>
      <c r="G13" s="34" t="s">
        <v>284</v>
      </c>
      <c r="H13" s="34" t="s">
        <v>259</v>
      </c>
    </row>
  </sheetData>
  <mergeCells count="1">
    <mergeCell ref="B1:H1"/>
  </mergeCells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B2:C11"/>
  <sheetViews>
    <sheetView zoomScaleNormal="100" workbookViewId="0">
      <selection activeCell="C12" sqref="C12"/>
    </sheetView>
  </sheetViews>
  <sheetFormatPr defaultColWidth="8.6328125" defaultRowHeight="14.5" x14ac:dyDescent="0.35"/>
  <cols>
    <col min="1" max="1" width="5" customWidth="1"/>
    <col min="2" max="2" width="25" customWidth="1"/>
    <col min="3" max="3" width="209.6328125" bestFit="1" customWidth="1"/>
  </cols>
  <sheetData>
    <row r="2" spans="2:3" ht="17.25" customHeight="1" x14ac:dyDescent="0.4">
      <c r="B2" s="5" t="s">
        <v>285</v>
      </c>
    </row>
    <row r="4" spans="2:3" ht="15" customHeight="1" x14ac:dyDescent="0.35">
      <c r="B4" s="23" t="s">
        <v>286</v>
      </c>
      <c r="C4" s="67" t="s">
        <v>287</v>
      </c>
    </row>
    <row r="5" spans="2:3" ht="15" customHeight="1" x14ac:dyDescent="0.35">
      <c r="B5" s="23" t="s">
        <v>288</v>
      </c>
      <c r="C5" s="67" t="s">
        <v>289</v>
      </c>
    </row>
    <row r="6" spans="2:3" ht="15" customHeight="1" x14ac:dyDescent="0.35">
      <c r="B6" s="23" t="s">
        <v>290</v>
      </c>
      <c r="C6" s="67" t="s">
        <v>291</v>
      </c>
    </row>
    <row r="7" spans="2:3" ht="15" customHeight="1" x14ac:dyDescent="0.35">
      <c r="B7" s="23" t="s">
        <v>292</v>
      </c>
      <c r="C7" s="67" t="s">
        <v>293</v>
      </c>
    </row>
    <row r="8" spans="2:3" ht="15" customHeight="1" x14ac:dyDescent="0.35">
      <c r="B8" s="23" t="s">
        <v>294</v>
      </c>
      <c r="C8" s="67" t="s">
        <v>295</v>
      </c>
    </row>
    <row r="9" spans="2:3" ht="23.25" customHeight="1" x14ac:dyDescent="0.35">
      <c r="B9" s="23" t="s">
        <v>296</v>
      </c>
      <c r="C9" s="67" t="s">
        <v>297</v>
      </c>
    </row>
    <row r="10" spans="2:3" ht="23.25" customHeight="1" x14ac:dyDescent="0.35">
      <c r="B10" s="23" t="s">
        <v>298</v>
      </c>
      <c r="C10" s="67" t="s">
        <v>299</v>
      </c>
    </row>
    <row r="11" spans="2:3" ht="15" customHeight="1" x14ac:dyDescent="0.35">
      <c r="B11" s="23" t="s">
        <v>300</v>
      </c>
      <c r="C11" s="67" t="s">
        <v>301</v>
      </c>
    </row>
  </sheetData>
  <pageMargins left="0.75" right="0.75" top="1" bottom="1" header="0.511811023622047" footer="0.511811023622047"/>
  <pageSetup paperSize="9" orientation="portrait" horizontalDpi="300" verticalDpi="300"/>
  <headerFooter>
    <oddFooter>&amp;R_x000D_&amp;1#&amp;"Aptos"&amp;10&amp;K008000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Executive Dashboard</vt:lpstr>
      <vt:lpstr>Log Source Coverage</vt:lpstr>
      <vt:lpstr>Log Quality</vt:lpstr>
      <vt:lpstr>Detection Coverage</vt:lpstr>
      <vt:lpstr>Detection Confidence</vt:lpstr>
      <vt:lpstr>Remediation Tracker</vt:lpstr>
      <vt:lpstr>Methodology &amp;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Ravi Kumar</cp:lastModifiedBy>
  <cp:revision>0</cp:revision>
  <dcterms:created xsi:type="dcterms:W3CDTF">2026-07-27T09:53:15Z</dcterms:created>
  <dcterms:modified xsi:type="dcterms:W3CDTF">2026-07-27T10:25:03Z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7949-d6f5-45da-a03a-a4683cd52a66_Enabled">
    <vt:lpwstr>true</vt:lpwstr>
  </property>
  <property fmtid="{D5CDD505-2E9C-101B-9397-08002B2CF9AE}" pid="3" name="MSIP_Label_78377949-d6f5-45da-a03a-a4683cd52a66_SetDate">
    <vt:lpwstr>2026-07-27T10:17:57Z</vt:lpwstr>
  </property>
  <property fmtid="{D5CDD505-2E9C-101B-9397-08002B2CF9AE}" pid="4" name="MSIP_Label_78377949-d6f5-45da-a03a-a4683cd52a66_Method">
    <vt:lpwstr>Privileged</vt:lpwstr>
  </property>
  <property fmtid="{D5CDD505-2E9C-101B-9397-08002B2CF9AE}" pid="5" name="MSIP_Label_78377949-d6f5-45da-a03a-a4683cd52a66_Name">
    <vt:lpwstr>Public</vt:lpwstr>
  </property>
  <property fmtid="{D5CDD505-2E9C-101B-9397-08002B2CF9AE}" pid="6" name="MSIP_Label_78377949-d6f5-45da-a03a-a4683cd52a66_SiteId">
    <vt:lpwstr>70b30dbe-e480-4b7e-9d52-4b2712ba9ea6</vt:lpwstr>
  </property>
  <property fmtid="{D5CDD505-2E9C-101B-9397-08002B2CF9AE}" pid="7" name="MSIP_Label_78377949-d6f5-45da-a03a-a4683cd52a66_ActionId">
    <vt:lpwstr>aac67a66-e282-44a8-8a6d-0874693d3173</vt:lpwstr>
  </property>
  <property fmtid="{D5CDD505-2E9C-101B-9397-08002B2CF9AE}" pid="8" name="MSIP_Label_78377949-d6f5-45da-a03a-a4683cd52a66_ContentBits">
    <vt:lpwstr>2</vt:lpwstr>
  </property>
  <property fmtid="{D5CDD505-2E9C-101B-9397-08002B2CF9AE}" pid="9" name="MSIP_Label_78377949-d6f5-45da-a03a-a4683cd52a66_Tag">
    <vt:lpwstr>10, 0, 1, 1</vt:lpwstr>
  </property>
</Properties>
</file>